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15" windowHeight="7485" activeTab="0"/>
  </bookViews>
  <sheets>
    <sheet name="Gesamttabelle" sheetId="1" r:id="rId1"/>
    <sheet name="Spieltag 8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8'!$A$1:$Q$170</definedName>
    <definedName name="_xlnm.Print_Titles" localSheetId="1">'Spieltag 8'!$1:$1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8'!#REF!</definedName>
  </definedNames>
  <calcPr fullCalcOnLoad="1"/>
</workbook>
</file>

<file path=xl/sharedStrings.xml><?xml version="1.0" encoding="utf-8"?>
<sst xmlns="http://schemas.openxmlformats.org/spreadsheetml/2006/main" count="475" uniqueCount="131">
  <si>
    <t>Spieltag 8</t>
  </si>
  <si>
    <t>Eschersheim</t>
  </si>
  <si>
    <t>Tagesschnitt</t>
  </si>
  <si>
    <t>Gesamtschnitt</t>
  </si>
  <si>
    <t>H.Spiel</t>
  </si>
  <si>
    <t>Name</t>
  </si>
  <si>
    <t>Sp</t>
  </si>
  <si>
    <t>Pin</t>
  </si>
  <si>
    <t>Ergebnis</t>
  </si>
  <si>
    <t>Wolfgang,Emmerich</t>
  </si>
  <si>
    <t>Klaus-Uwe,Lischka</t>
  </si>
  <si>
    <t>Thorsten,Stapf</t>
  </si>
  <si>
    <t>Roland,Flassig</t>
  </si>
  <si>
    <t>Danny,Berardi</t>
  </si>
  <si>
    <t>Volker,Bigall</t>
  </si>
  <si>
    <t>Dirk,Heller</t>
  </si>
  <si>
    <t>Jochen,Müller</t>
  </si>
  <si>
    <t>René,Rabenseifener</t>
  </si>
  <si>
    <t>Christian,Schüler</t>
  </si>
  <si>
    <t>Michael,Zander</t>
  </si>
  <si>
    <t>Michael,Kiefer</t>
  </si>
  <si>
    <t>Rolf,Hübner</t>
  </si>
  <si>
    <t>Ulrich,Stock</t>
  </si>
  <si>
    <t>Thomas,Feller</t>
  </si>
  <si>
    <t>Rene,Bigall</t>
  </si>
  <si>
    <t>Wolfgang,Hüllenhütter</t>
  </si>
  <si>
    <t>Gerhard,Walter</t>
  </si>
  <si>
    <t>Gerald,Wiesner</t>
  </si>
  <si>
    <t>Curd,Rogat</t>
  </si>
  <si>
    <t>Damian,Machura</t>
  </si>
  <si>
    <t>Dietmar,Hahn</t>
  </si>
  <si>
    <t>Thilo,Hospe</t>
  </si>
  <si>
    <t>Tim,Bohrmann</t>
  </si>
  <si>
    <t>Andreas,Opper</t>
  </si>
  <si>
    <t>Peter,Scholdra</t>
  </si>
  <si>
    <t>Dennis,Hübner</t>
  </si>
  <si>
    <t>Mario,Hofmann</t>
  </si>
  <si>
    <t>Ludwig,Scheuermann</t>
  </si>
  <si>
    <t>Heinz,Spot</t>
  </si>
  <si>
    <t>Wolfgang,Schwarz</t>
  </si>
  <si>
    <t>Benjamin,Thomas</t>
  </si>
  <si>
    <t>Thomas,Buskowiak</t>
  </si>
  <si>
    <t>Marcel,Bigall</t>
  </si>
  <si>
    <t>Richard,Trendel</t>
  </si>
  <si>
    <t>Horst,Elsenberger</t>
  </si>
  <si>
    <t>Terence,Smith</t>
  </si>
  <si>
    <t>Michael,Opper</t>
  </si>
  <si>
    <t>Thomas,Fischer</t>
  </si>
  <si>
    <t>Heiko,Wünschirs</t>
  </si>
  <si>
    <t>Hartmut,Braun</t>
  </si>
  <si>
    <t>Bertram,Gilbert</t>
  </si>
  <si>
    <t>Hans-Jürgen,Thomas</t>
  </si>
  <si>
    <t>Roland,Herrmann</t>
  </si>
  <si>
    <t>Daniel,Wünschirs</t>
  </si>
  <si>
    <t>Volker,Schneider</t>
  </si>
  <si>
    <t>Lothar,Mand</t>
  </si>
  <si>
    <t>Benjamin,Kessler</t>
  </si>
  <si>
    <t>Stefan,Mazzon</t>
  </si>
  <si>
    <t>Thomas,Herzog</t>
  </si>
  <si>
    <t>Werner,Kallup</t>
  </si>
  <si>
    <t>Thomas,Tragbar</t>
  </si>
  <si>
    <t>Udo,Neldner</t>
  </si>
  <si>
    <t>Robert,Triesch</t>
  </si>
  <si>
    <t>Christian,Stolz</t>
  </si>
  <si>
    <t>Djamel,Cheklal</t>
  </si>
  <si>
    <t xml:space="preserve"> </t>
  </si>
  <si>
    <t>8.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</si>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</sst>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_-* #,##0.0\ _€_-;\-* #,##0.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1" applyNumberFormat="0" applyAlignment="0" applyProtection="0"/>
    <xf numFmtId="0" fontId="10" fillId="33" borderId="2" applyNumberFormat="0" applyAlignment="0" applyProtection="0"/>
    <xf numFmtId="0" fontId="41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34" borderId="3" applyNumberFormat="0" applyAlignment="0" applyProtection="0"/>
    <xf numFmtId="0" fontId="9" fillId="35" borderId="4" applyNumberFormat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44" borderId="13" applyNumberFormat="0" applyAlignment="0" applyProtection="0"/>
    <xf numFmtId="0" fontId="56" fillId="44" borderId="13" applyNumberFormat="0" applyAlignment="0" applyProtection="0"/>
  </cellStyleXfs>
  <cellXfs count="100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7" fillId="0" borderId="0" xfId="73" applyFont="1">
      <alignment/>
      <protection/>
    </xf>
    <xf numFmtId="0" fontId="58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164" fontId="58" fillId="0" borderId="0" xfId="50" applyNumberFormat="1" applyFont="1" applyAlignment="1">
      <alignment horizontal="center"/>
    </xf>
    <xf numFmtId="2" fontId="58" fillId="0" borderId="0" xfId="73" applyNumberFormat="1" applyFont="1">
      <alignment/>
      <protection/>
    </xf>
    <xf numFmtId="43" fontId="57" fillId="0" borderId="0" xfId="64" applyFont="1" applyAlignment="1">
      <alignment/>
    </xf>
    <xf numFmtId="2" fontId="58" fillId="0" borderId="0" xfId="50" applyNumberFormat="1" applyFont="1" applyAlignment="1">
      <alignment horizontal="center"/>
    </xf>
    <xf numFmtId="0" fontId="58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8" fillId="0" borderId="0" xfId="72" applyFont="1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8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top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0" fillId="0" borderId="17" xfId="72" applyFont="1" applyBorder="1" applyAlignment="1" applyProtection="1">
      <alignment horizontal="center" textRotation="90"/>
      <protection/>
    </xf>
    <xf numFmtId="0" fontId="30" fillId="45" borderId="16" xfId="72" applyFont="1" applyFill="1" applyBorder="1" applyAlignment="1" applyProtection="1">
      <alignment horizontal="center"/>
      <protection/>
    </xf>
    <xf numFmtId="0" fontId="30" fillId="45" borderId="14" xfId="72" applyFont="1" applyFill="1" applyBorder="1" applyAlignment="1" applyProtection="1">
      <alignment horizontal="right"/>
      <protection locked="0"/>
    </xf>
    <xf numFmtId="0" fontId="30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1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0" fontId="32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0" fontId="32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0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0" fillId="0" borderId="14" xfId="72" applyFont="1" applyFill="1" applyBorder="1" applyProtection="1">
      <alignment/>
      <protection/>
    </xf>
    <xf numFmtId="0" fontId="30" fillId="0" borderId="14" xfId="72" applyFont="1" applyFill="1" applyBorder="1" applyAlignment="1" applyProtection="1">
      <alignment horizontal="center" vertical="center"/>
      <protection/>
    </xf>
    <xf numFmtId="0" fontId="30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0" fillId="0" borderId="16" xfId="72" applyFont="1" applyBorder="1" applyAlignment="1" applyProtection="1">
      <alignment horizontal="center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9" fillId="0" borderId="18" xfId="72" applyFont="1" applyBorder="1" applyAlignment="1">
      <alignment/>
      <protection/>
    </xf>
    <xf numFmtId="0" fontId="18" fillId="0" borderId="18" xfId="72" applyBorder="1" applyAlignment="1">
      <alignment horizontal="center"/>
      <protection/>
    </xf>
    <xf numFmtId="0" fontId="61" fillId="0" borderId="18" xfId="72" applyFont="1" applyBorder="1">
      <alignment/>
      <protection/>
    </xf>
    <xf numFmtId="0" fontId="62" fillId="0" borderId="18" xfId="72" applyFont="1" applyBorder="1" applyAlignment="1">
      <alignment horizontal="center"/>
      <protection/>
    </xf>
    <xf numFmtId="43" fontId="61" fillId="0" borderId="18" xfId="50" applyFont="1" applyBorder="1" applyAlignment="1">
      <alignment horizontal="center"/>
    </xf>
    <xf numFmtId="0" fontId="62" fillId="0" borderId="18" xfId="72" applyFont="1" applyBorder="1" applyAlignment="1">
      <alignment horizontal="left"/>
      <protection/>
    </xf>
    <xf numFmtId="164" fontId="62" fillId="0" borderId="18" xfId="72" applyNumberFormat="1" applyFont="1" applyBorder="1" applyAlignment="1">
      <alignment horizontal="left"/>
      <protection/>
    </xf>
    <xf numFmtId="0" fontId="61" fillId="47" borderId="18" xfId="72" applyFont="1" applyFill="1" applyBorder="1" applyAlignment="1">
      <alignment horizontal="left"/>
      <protection/>
    </xf>
    <xf numFmtId="0" fontId="59" fillId="0" borderId="18" xfId="72" applyFont="1" applyBorder="1" applyAlignment="1">
      <alignment horizontal="center"/>
      <protection/>
    </xf>
    <xf numFmtId="14" fontId="57" fillId="0" borderId="19" xfId="72" applyNumberFormat="1" applyFont="1" applyBorder="1" applyAlignment="1">
      <alignment horizontal="left"/>
      <protection/>
    </xf>
    <xf numFmtId="14" fontId="57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63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4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6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4" fillId="47" borderId="0" xfId="72" applyFont="1" applyFill="1">
      <alignment/>
      <protection/>
    </xf>
    <xf numFmtId="0" fontId="64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7" fontId="0" fillId="0" borderId="0" xfId="64" applyNumberFormat="1" applyFont="1" applyAlignment="1">
      <alignment/>
    </xf>
    <xf numFmtId="167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7" fillId="0" borderId="0" xfId="73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164" fontId="65" fillId="0" borderId="0" xfId="50" applyNumberFormat="1" applyFont="1" applyAlignment="1">
      <alignment horizontal="center"/>
    </xf>
    <xf numFmtId="2" fontId="37" fillId="0" borderId="0" xfId="73" applyNumberFormat="1" applyFont="1">
      <alignment/>
      <protection/>
    </xf>
    <xf numFmtId="43" fontId="37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3%20-%20SPT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C68"/>
  <sheetViews>
    <sheetView tabSelected="1" zoomScale="200" zoomScaleNormal="200" zoomScalePageLayoutView="0" workbookViewId="0" topLeftCell="B1">
      <selection activeCell="C5" sqref="C5"/>
    </sheetView>
  </sheetViews>
  <sheetFormatPr defaultColWidth="11.421875" defaultRowHeight="15"/>
  <cols>
    <col min="1" max="1" width="5.28125" style="56" customWidth="1"/>
    <col min="2" max="2" width="22.28125" style="71" bestFit="1" customWidth="1"/>
    <col min="3" max="3" width="3.421875" style="56" bestFit="1" customWidth="1"/>
    <col min="4" max="4" width="8.7109375" style="56" customWidth="1"/>
    <col min="5" max="5" width="7.28125" style="71" bestFit="1" customWidth="1"/>
    <col min="6" max="6" width="5.7109375" style="71" bestFit="1" customWidth="1"/>
    <col min="7" max="7" width="8.7109375" style="84" customWidth="1"/>
    <col min="8" max="8" width="9.57421875" style="3" bestFit="1" customWidth="1"/>
    <col min="9" max="9" width="5.7109375" style="92" customWidth="1"/>
    <col min="10" max="25" width="5.7109375" style="71" customWidth="1"/>
    <col min="26" max="26" width="14.421875" style="72" customWidth="1"/>
    <col min="27" max="27" width="8.00390625" style="71" customWidth="1"/>
    <col min="28" max="28" width="12.00390625" style="71" bestFit="1" customWidth="1"/>
    <col min="29" max="29" width="22.140625" style="56" bestFit="1" customWidth="1"/>
    <col min="30" max="30" width="3.00390625" style="56" bestFit="1" customWidth="1"/>
    <col min="31" max="31" width="6.00390625" style="56" bestFit="1" customWidth="1"/>
    <col min="32" max="33" width="3.00390625" style="56" bestFit="1" customWidth="1"/>
    <col min="34" max="34" width="2.00390625" style="56" bestFit="1" customWidth="1"/>
    <col min="35" max="35" width="16.57421875" style="56" customWidth="1"/>
    <col min="36" max="36" width="20.7109375" style="56" bestFit="1" customWidth="1"/>
    <col min="37" max="16384" width="11.421875" style="56" customWidth="1"/>
  </cols>
  <sheetData>
    <row r="1" spans="1:28" ht="15.75">
      <c r="A1" s="60" t="s">
        <v>94</v>
      </c>
      <c r="B1" s="61"/>
      <c r="C1" s="62"/>
      <c r="D1" s="63" t="s">
        <v>0</v>
      </c>
      <c r="E1" s="63"/>
      <c r="F1" s="64"/>
      <c r="G1" s="65" t="s">
        <v>1</v>
      </c>
      <c r="H1" s="66"/>
      <c r="I1" s="67"/>
      <c r="J1" s="65"/>
      <c r="K1" s="68"/>
      <c r="L1" s="69">
        <v>40965</v>
      </c>
      <c r="M1" s="69"/>
      <c r="N1" s="69"/>
      <c r="O1" s="69"/>
      <c r="P1" s="70"/>
      <c r="Q1" s="70"/>
      <c r="R1" s="70"/>
      <c r="AA1" s="56"/>
      <c r="AB1" s="56"/>
    </row>
    <row r="2" spans="1:28" ht="12.75">
      <c r="A2" s="71"/>
      <c r="B2" s="56"/>
      <c r="D2" s="71"/>
      <c r="G2" s="71"/>
      <c r="H2" s="71"/>
      <c r="I2" s="7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74"/>
      <c r="AA2" s="56"/>
      <c r="AB2" s="56"/>
    </row>
    <row r="3" spans="1:28" ht="15">
      <c r="A3" s="71" t="s">
        <v>129</v>
      </c>
      <c r="B3" s="56" t="s">
        <v>95</v>
      </c>
      <c r="C3" s="75" t="s">
        <v>6</v>
      </c>
      <c r="D3" s="76" t="s">
        <v>96</v>
      </c>
      <c r="E3" s="75" t="s">
        <v>78</v>
      </c>
      <c r="F3" s="75" t="s">
        <v>97</v>
      </c>
      <c r="G3" s="75" t="s">
        <v>98</v>
      </c>
      <c r="H3" s="56" t="s">
        <v>99</v>
      </c>
      <c r="I3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4"/>
      <c r="AA3" s="56"/>
      <c r="AB3" s="56"/>
    </row>
    <row r="4" spans="1:28" ht="12.75">
      <c r="A4" s="77">
        <f>ROW()-3</f>
        <v>1</v>
      </c>
      <c r="B4" s="78" t="s">
        <v>101</v>
      </c>
      <c r="C4" s="79">
        <v>56</v>
      </c>
      <c r="D4" s="79">
        <v>43313</v>
      </c>
      <c r="E4" s="79">
        <v>83</v>
      </c>
      <c r="F4" s="79">
        <v>54</v>
      </c>
      <c r="G4" s="79">
        <v>137</v>
      </c>
      <c r="H4" s="80">
        <v>193.36160714285714</v>
      </c>
      <c r="I4" s="81">
        <v>13743313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X4" s="56"/>
      <c r="Y4" s="56"/>
      <c r="Z4" s="56"/>
      <c r="AA4" s="56"/>
      <c r="AB4" s="56"/>
    </row>
    <row r="5" spans="1:28" ht="12.75">
      <c r="A5" s="77">
        <f>ROW()-3</f>
        <v>2</v>
      </c>
      <c r="B5" s="78" t="s">
        <v>102</v>
      </c>
      <c r="C5" s="79">
        <v>56</v>
      </c>
      <c r="D5" s="79">
        <v>42024</v>
      </c>
      <c r="E5" s="79">
        <v>65</v>
      </c>
      <c r="F5" s="79">
        <v>40</v>
      </c>
      <c r="G5" s="79">
        <v>105</v>
      </c>
      <c r="H5" s="80">
        <v>187.60714285714286</v>
      </c>
      <c r="I5" s="81">
        <v>10542024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X5" s="56"/>
      <c r="Y5" s="56"/>
      <c r="Z5" s="56"/>
      <c r="AA5" s="56"/>
      <c r="AB5" s="56"/>
    </row>
    <row r="6" spans="1:28" ht="12.75">
      <c r="A6" s="77">
        <f>ROW()-3</f>
        <v>3</v>
      </c>
      <c r="B6" s="78" t="s">
        <v>103</v>
      </c>
      <c r="C6" s="79">
        <v>56</v>
      </c>
      <c r="D6" s="79">
        <v>42017</v>
      </c>
      <c r="E6" s="79">
        <v>54</v>
      </c>
      <c r="F6" s="79">
        <v>41</v>
      </c>
      <c r="G6" s="79">
        <v>95</v>
      </c>
      <c r="H6" s="80">
        <v>187.57589285714286</v>
      </c>
      <c r="I6" s="81">
        <v>9542017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X6" s="56"/>
      <c r="Y6" s="56"/>
      <c r="Z6" s="56"/>
      <c r="AA6" s="56"/>
      <c r="AB6" s="56"/>
    </row>
    <row r="7" spans="1:28" ht="12.75">
      <c r="A7" s="77">
        <f>ROW()-3</f>
        <v>4</v>
      </c>
      <c r="B7" s="78" t="s">
        <v>104</v>
      </c>
      <c r="C7" s="79">
        <v>56</v>
      </c>
      <c r="D7" s="79">
        <v>41809</v>
      </c>
      <c r="E7" s="79">
        <v>58</v>
      </c>
      <c r="F7" s="79">
        <v>34</v>
      </c>
      <c r="G7" s="79">
        <v>92</v>
      </c>
      <c r="H7" s="80">
        <v>186.64732142857142</v>
      </c>
      <c r="I7" s="81">
        <v>9241809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56"/>
      <c r="Y7" s="56"/>
      <c r="Z7" s="56"/>
      <c r="AA7" s="56"/>
      <c r="AB7" s="56"/>
    </row>
    <row r="8" spans="1:28" ht="12.75">
      <c r="A8" s="77">
        <f>ROW()-3</f>
        <v>5</v>
      </c>
      <c r="B8" s="78" t="s">
        <v>105</v>
      </c>
      <c r="C8" s="79">
        <v>56</v>
      </c>
      <c r="D8" s="79">
        <v>41627</v>
      </c>
      <c r="E8" s="79">
        <v>53</v>
      </c>
      <c r="F8" s="79">
        <v>34</v>
      </c>
      <c r="G8" s="79">
        <v>87</v>
      </c>
      <c r="H8" s="80">
        <v>185.83482142857142</v>
      </c>
      <c r="I8" s="81">
        <v>8741627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X8" s="56"/>
      <c r="Y8" s="56"/>
      <c r="Z8" s="56"/>
      <c r="AA8" s="56"/>
      <c r="AB8" s="56"/>
    </row>
    <row r="9" spans="1:28" ht="12.75">
      <c r="A9" s="77">
        <f>ROW()-3</f>
        <v>6</v>
      </c>
      <c r="B9" s="78" t="s">
        <v>106</v>
      </c>
      <c r="C9" s="79">
        <v>56</v>
      </c>
      <c r="D9" s="79">
        <v>41291</v>
      </c>
      <c r="E9" s="79">
        <v>50</v>
      </c>
      <c r="F9" s="79">
        <v>34</v>
      </c>
      <c r="G9" s="79">
        <v>84</v>
      </c>
      <c r="H9" s="80">
        <v>184.33482142857142</v>
      </c>
      <c r="I9" s="81">
        <v>8441291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X9" s="56"/>
      <c r="Y9" s="56"/>
      <c r="Z9" s="56"/>
      <c r="AA9" s="56"/>
      <c r="AB9" s="56"/>
    </row>
    <row r="10" spans="1:28" ht="12.75">
      <c r="A10" s="77">
        <f>ROW()-3</f>
        <v>7</v>
      </c>
      <c r="B10" s="78" t="s">
        <v>107</v>
      </c>
      <c r="C10" s="79">
        <v>56</v>
      </c>
      <c r="D10" s="79">
        <v>41178</v>
      </c>
      <c r="E10" s="79">
        <v>46</v>
      </c>
      <c r="F10" s="79">
        <v>27</v>
      </c>
      <c r="G10" s="79">
        <v>73</v>
      </c>
      <c r="H10" s="80">
        <v>183.83035714285714</v>
      </c>
      <c r="I10" s="81">
        <v>7341178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X10" s="56"/>
      <c r="Y10" s="56"/>
      <c r="Z10" s="56"/>
      <c r="AA10" s="56"/>
      <c r="AB10" s="56"/>
    </row>
    <row r="11" spans="1:28" ht="12.75">
      <c r="A11" s="77">
        <f>ROW()-3</f>
        <v>8</v>
      </c>
      <c r="B11" s="78" t="s">
        <v>108</v>
      </c>
      <c r="C11" s="79">
        <v>56</v>
      </c>
      <c r="D11" s="79">
        <v>40375</v>
      </c>
      <c r="E11" s="79">
        <v>39</v>
      </c>
      <c r="F11" s="79">
        <v>25</v>
      </c>
      <c r="G11" s="79">
        <v>64</v>
      </c>
      <c r="H11" s="80">
        <v>180.24553571428572</v>
      </c>
      <c r="I11" s="81">
        <v>6440375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X11" s="56"/>
      <c r="Y11" s="56"/>
      <c r="Z11" s="56"/>
      <c r="AA11" s="56"/>
      <c r="AB11" s="56"/>
    </row>
    <row r="12" spans="1:28" ht="12.75">
      <c r="A12" s="77">
        <f>ROW()-3</f>
        <v>9</v>
      </c>
      <c r="B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X12" s="56"/>
      <c r="Y12" s="56"/>
      <c r="Z12" s="56"/>
      <c r="AA12" s="56"/>
      <c r="AB12" s="56"/>
    </row>
    <row r="13" spans="1:28" ht="12.75">
      <c r="A13" s="77">
        <f>ROW()-3</f>
        <v>10</v>
      </c>
      <c r="B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4"/>
      <c r="AA13" s="56"/>
      <c r="AB13" s="56"/>
    </row>
    <row r="14" spans="2:28" ht="15">
      <c r="B14" s="76"/>
      <c r="D14" s="71"/>
      <c r="E14" s="56"/>
      <c r="F14" s="56"/>
      <c r="G14" s="56"/>
      <c r="H14" s="8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74"/>
      <c r="AA14" s="56"/>
      <c r="AB14" s="56"/>
    </row>
    <row r="15" spans="2:28" ht="15">
      <c r="B15" s="76"/>
      <c r="D15" s="71"/>
      <c r="E15" s="56"/>
      <c r="F15" s="56"/>
      <c r="G15" s="56"/>
      <c r="H15" s="82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74"/>
      <c r="AA15" s="56"/>
      <c r="AB15" s="56"/>
    </row>
    <row r="16" spans="1:9" ht="20.25">
      <c r="A16" s="83" t="s">
        <v>109</v>
      </c>
      <c r="D16" s="71"/>
      <c r="E16" s="56"/>
      <c r="F16" s="56"/>
      <c r="H16" s="85"/>
      <c r="I16" s="71"/>
    </row>
    <row r="17" spans="2:28" ht="12.75">
      <c r="B17" s="56"/>
      <c r="D17" s="71"/>
      <c r="G17" s="71"/>
      <c r="H17" s="71"/>
      <c r="I17" s="71"/>
      <c r="Z17" s="73"/>
      <c r="AA17" s="56"/>
      <c r="AB17" s="56"/>
    </row>
    <row r="18" spans="1:27" s="86" customFormat="1" ht="46.5">
      <c r="A18" s="87" t="s">
        <v>129</v>
      </c>
      <c r="B18" s="87" t="s">
        <v>95</v>
      </c>
      <c r="C18" s="93" t="s">
        <v>6</v>
      </c>
      <c r="D18" s="93" t="s">
        <v>96</v>
      </c>
      <c r="E18" s="93" t="s">
        <v>78</v>
      </c>
      <c r="F18" s="93" t="s">
        <v>110</v>
      </c>
      <c r="G18" s="93" t="s">
        <v>98</v>
      </c>
      <c r="H18" s="87" t="s">
        <v>111</v>
      </c>
      <c r="I18" s="87" t="s">
        <v>112</v>
      </c>
      <c r="J18" s="87" t="s">
        <v>113</v>
      </c>
      <c r="K18" s="87" t="s">
        <v>114</v>
      </c>
      <c r="L18" s="87" t="s">
        <v>115</v>
      </c>
      <c r="M18" s="87" t="s">
        <v>116</v>
      </c>
      <c r="N18" s="87" t="s">
        <v>117</v>
      </c>
      <c r="O18" s="87" t="s">
        <v>118</v>
      </c>
      <c r="P18" s="87" t="s">
        <v>119</v>
      </c>
      <c r="Q18" s="87" t="s">
        <v>120</v>
      </c>
      <c r="R18" s="87" t="s">
        <v>121</v>
      </c>
      <c r="S18" s="87" t="s">
        <v>122</v>
      </c>
      <c r="T18" s="87" t="s">
        <v>123</v>
      </c>
      <c r="U18" s="87" t="s">
        <v>124</v>
      </c>
      <c r="V18" s="87" t="s">
        <v>125</v>
      </c>
      <c r="W18" s="87" t="s">
        <v>126</v>
      </c>
      <c r="X18" s="87" t="s">
        <v>127</v>
      </c>
      <c r="Y18" s="87" t="s">
        <v>128</v>
      </c>
      <c r="Z18" s="88" t="s">
        <v>100</v>
      </c>
      <c r="AA18" s="56"/>
    </row>
    <row r="19" spans="1:28" ht="12.75">
      <c r="A19" s="71">
        <f>ROW()-18</f>
        <v>1</v>
      </c>
      <c r="B19" s="56" t="s">
        <v>101</v>
      </c>
      <c r="C19" s="79">
        <v>7</v>
      </c>
      <c r="D19" s="79">
        <v>5861</v>
      </c>
      <c r="E19" s="79">
        <v>12</v>
      </c>
      <c r="F19" s="79">
        <v>8</v>
      </c>
      <c r="G19" s="79">
        <v>20</v>
      </c>
      <c r="H19" s="80">
        <v>209.32142857142858</v>
      </c>
      <c r="I19" s="79">
        <v>918</v>
      </c>
      <c r="J19" s="79">
        <v>2</v>
      </c>
      <c r="K19" s="79">
        <v>864</v>
      </c>
      <c r="L19" s="79">
        <v>2</v>
      </c>
      <c r="M19" s="79">
        <v>872</v>
      </c>
      <c r="N19" s="79">
        <v>2</v>
      </c>
      <c r="O19" s="79">
        <v>670</v>
      </c>
      <c r="P19" s="79">
        <v>0</v>
      </c>
      <c r="Q19" s="79">
        <v>872</v>
      </c>
      <c r="R19" s="79">
        <v>2</v>
      </c>
      <c r="S19" s="79">
        <v>830</v>
      </c>
      <c r="T19" s="79">
        <v>2</v>
      </c>
      <c r="U19" s="79">
        <v>835</v>
      </c>
      <c r="V19" s="79">
        <v>2</v>
      </c>
      <c r="W19" s="79">
        <v>0</v>
      </c>
      <c r="X19" s="79">
        <v>0</v>
      </c>
      <c r="Y19" s="79">
        <v>0</v>
      </c>
      <c r="Z19" s="89">
        <v>205861</v>
      </c>
      <c r="AA19" s="56"/>
      <c r="AB19" s="56"/>
    </row>
    <row r="20" spans="1:28" ht="12.75">
      <c r="A20" s="71">
        <f>ROW()-18</f>
        <v>2</v>
      </c>
      <c r="B20" s="56" t="s">
        <v>102</v>
      </c>
      <c r="C20" s="79">
        <v>7</v>
      </c>
      <c r="D20" s="79">
        <v>5790</v>
      </c>
      <c r="E20" s="79">
        <v>6</v>
      </c>
      <c r="F20" s="79">
        <v>7</v>
      </c>
      <c r="G20" s="79">
        <v>13</v>
      </c>
      <c r="H20" s="80">
        <v>206.78571428571428</v>
      </c>
      <c r="I20" s="79">
        <v>867</v>
      </c>
      <c r="J20" s="79">
        <v>2</v>
      </c>
      <c r="K20" s="79">
        <v>868</v>
      </c>
      <c r="L20" s="79">
        <v>2</v>
      </c>
      <c r="M20" s="79">
        <v>886</v>
      </c>
      <c r="N20" s="79">
        <v>2</v>
      </c>
      <c r="O20" s="79">
        <v>755</v>
      </c>
      <c r="P20" s="79">
        <v>0</v>
      </c>
      <c r="Q20" s="79">
        <v>816</v>
      </c>
      <c r="R20" s="79">
        <v>0</v>
      </c>
      <c r="S20" s="79">
        <v>764</v>
      </c>
      <c r="T20" s="79">
        <v>0</v>
      </c>
      <c r="U20" s="79">
        <v>834</v>
      </c>
      <c r="V20" s="79">
        <v>0</v>
      </c>
      <c r="W20" s="79">
        <v>0</v>
      </c>
      <c r="X20" s="79">
        <v>0</v>
      </c>
      <c r="Y20" s="79">
        <v>0</v>
      </c>
      <c r="Z20" s="89">
        <v>135790</v>
      </c>
      <c r="AA20" s="56"/>
      <c r="AB20" s="56"/>
    </row>
    <row r="21" spans="1:28" ht="12.75">
      <c r="A21" s="71">
        <f>ROW()-18</f>
        <v>3</v>
      </c>
      <c r="B21" s="56" t="s">
        <v>103</v>
      </c>
      <c r="C21" s="79">
        <v>7</v>
      </c>
      <c r="D21" s="79">
        <v>5546</v>
      </c>
      <c r="E21" s="79">
        <v>6</v>
      </c>
      <c r="F21" s="79">
        <v>6</v>
      </c>
      <c r="G21" s="79">
        <v>12</v>
      </c>
      <c r="H21" s="80">
        <v>198.07142857142858</v>
      </c>
      <c r="I21" s="79">
        <v>762</v>
      </c>
      <c r="J21" s="79">
        <v>0</v>
      </c>
      <c r="K21" s="79">
        <v>838</v>
      </c>
      <c r="L21" s="79">
        <v>0</v>
      </c>
      <c r="M21" s="79">
        <v>820</v>
      </c>
      <c r="N21" s="79">
        <v>2</v>
      </c>
      <c r="O21" s="79">
        <v>719</v>
      </c>
      <c r="P21" s="79">
        <v>0</v>
      </c>
      <c r="Q21" s="79">
        <v>805</v>
      </c>
      <c r="R21" s="79">
        <v>2</v>
      </c>
      <c r="S21" s="79">
        <v>771</v>
      </c>
      <c r="T21" s="79">
        <v>0</v>
      </c>
      <c r="U21" s="79">
        <v>831</v>
      </c>
      <c r="V21" s="79">
        <v>2</v>
      </c>
      <c r="W21" s="79">
        <v>0</v>
      </c>
      <c r="X21" s="79">
        <v>0</v>
      </c>
      <c r="Y21" s="79">
        <v>0</v>
      </c>
      <c r="Z21" s="89">
        <v>125546</v>
      </c>
      <c r="AA21" s="56"/>
      <c r="AB21" s="56"/>
    </row>
    <row r="22" spans="1:28" ht="12.75">
      <c r="A22" s="71">
        <f>ROW()-18</f>
        <v>4</v>
      </c>
      <c r="B22" s="56" t="s">
        <v>104</v>
      </c>
      <c r="C22" s="79">
        <v>7</v>
      </c>
      <c r="D22" s="79">
        <v>5457</v>
      </c>
      <c r="E22" s="79">
        <v>8</v>
      </c>
      <c r="F22" s="79">
        <v>4</v>
      </c>
      <c r="G22" s="79">
        <v>12</v>
      </c>
      <c r="H22" s="80">
        <v>194.89285714285714</v>
      </c>
      <c r="I22" s="79">
        <v>722</v>
      </c>
      <c r="J22" s="79">
        <v>0</v>
      </c>
      <c r="K22" s="79">
        <v>859</v>
      </c>
      <c r="L22" s="79">
        <v>2</v>
      </c>
      <c r="M22" s="79">
        <v>731</v>
      </c>
      <c r="N22" s="79">
        <v>0</v>
      </c>
      <c r="O22" s="79">
        <v>838</v>
      </c>
      <c r="P22" s="79">
        <v>2</v>
      </c>
      <c r="Q22" s="79">
        <v>780</v>
      </c>
      <c r="R22" s="79">
        <v>0</v>
      </c>
      <c r="S22" s="79">
        <v>740</v>
      </c>
      <c r="T22" s="79">
        <v>2</v>
      </c>
      <c r="U22" s="79">
        <v>787</v>
      </c>
      <c r="V22" s="79">
        <v>2</v>
      </c>
      <c r="W22" s="79">
        <v>0</v>
      </c>
      <c r="X22" s="79">
        <v>0</v>
      </c>
      <c r="Y22" s="79">
        <v>0</v>
      </c>
      <c r="Z22" s="89">
        <v>125457</v>
      </c>
      <c r="AA22" s="56"/>
      <c r="AB22" s="56"/>
    </row>
    <row r="23" spans="1:28" ht="12.75">
      <c r="A23" s="71">
        <f>ROW()-18</f>
        <v>5</v>
      </c>
      <c r="B23" s="56" t="s">
        <v>106</v>
      </c>
      <c r="C23" s="79">
        <v>7</v>
      </c>
      <c r="D23" s="79">
        <v>5457</v>
      </c>
      <c r="E23" s="79">
        <v>8</v>
      </c>
      <c r="F23" s="79">
        <v>4</v>
      </c>
      <c r="G23" s="79">
        <v>12</v>
      </c>
      <c r="H23" s="80">
        <v>194.89285714285714</v>
      </c>
      <c r="I23" s="79">
        <v>763</v>
      </c>
      <c r="J23" s="79">
        <v>2</v>
      </c>
      <c r="K23" s="79">
        <v>801</v>
      </c>
      <c r="L23" s="79">
        <v>2</v>
      </c>
      <c r="M23" s="79">
        <v>713</v>
      </c>
      <c r="N23" s="79">
        <v>0</v>
      </c>
      <c r="O23" s="79">
        <v>811</v>
      </c>
      <c r="P23" s="79">
        <v>2</v>
      </c>
      <c r="Q23" s="79">
        <v>884</v>
      </c>
      <c r="R23" s="79">
        <v>2</v>
      </c>
      <c r="S23" s="79">
        <v>696</v>
      </c>
      <c r="T23" s="79">
        <v>0</v>
      </c>
      <c r="U23" s="79">
        <v>789</v>
      </c>
      <c r="V23" s="79">
        <v>0</v>
      </c>
      <c r="W23" s="79">
        <v>0</v>
      </c>
      <c r="X23" s="79">
        <v>0</v>
      </c>
      <c r="Y23" s="79">
        <v>0</v>
      </c>
      <c r="Z23" s="89">
        <v>125457</v>
      </c>
      <c r="AA23" s="56"/>
      <c r="AB23" s="56"/>
    </row>
    <row r="24" spans="1:28" ht="12.75">
      <c r="A24" s="71">
        <f>ROW()-18</f>
        <v>6</v>
      </c>
      <c r="B24" s="56" t="s">
        <v>105</v>
      </c>
      <c r="C24" s="79">
        <v>7</v>
      </c>
      <c r="D24" s="79">
        <v>5540</v>
      </c>
      <c r="E24" s="79">
        <v>6</v>
      </c>
      <c r="F24" s="79">
        <v>5</v>
      </c>
      <c r="G24" s="79">
        <v>11</v>
      </c>
      <c r="H24" s="80">
        <v>197.85714285714286</v>
      </c>
      <c r="I24" s="79">
        <v>828</v>
      </c>
      <c r="J24" s="79">
        <v>0</v>
      </c>
      <c r="K24" s="79">
        <v>715</v>
      </c>
      <c r="L24" s="79">
        <v>0</v>
      </c>
      <c r="M24" s="79">
        <v>739</v>
      </c>
      <c r="N24" s="79">
        <v>2</v>
      </c>
      <c r="O24" s="79">
        <v>785</v>
      </c>
      <c r="P24" s="79">
        <v>0</v>
      </c>
      <c r="Q24" s="79">
        <v>820</v>
      </c>
      <c r="R24" s="79">
        <v>2</v>
      </c>
      <c r="S24" s="79">
        <v>883</v>
      </c>
      <c r="T24" s="79">
        <v>2</v>
      </c>
      <c r="U24" s="79">
        <v>770</v>
      </c>
      <c r="V24" s="79">
        <v>0</v>
      </c>
      <c r="W24" s="79">
        <v>0</v>
      </c>
      <c r="X24" s="79">
        <v>0</v>
      </c>
      <c r="Y24" s="79">
        <v>0</v>
      </c>
      <c r="Z24" s="89">
        <v>115540</v>
      </c>
      <c r="AA24" s="56"/>
      <c r="AB24" s="56"/>
    </row>
    <row r="25" spans="1:28" ht="12.75">
      <c r="A25" s="71">
        <f>ROW()-18</f>
        <v>7</v>
      </c>
      <c r="B25" s="56" t="s">
        <v>107</v>
      </c>
      <c r="C25" s="79">
        <v>7</v>
      </c>
      <c r="D25" s="79">
        <v>5393</v>
      </c>
      <c r="E25" s="79">
        <v>8</v>
      </c>
      <c r="F25" s="79">
        <v>2</v>
      </c>
      <c r="G25" s="79">
        <v>10</v>
      </c>
      <c r="H25" s="80">
        <v>192.60714285714286</v>
      </c>
      <c r="I25" s="79">
        <v>715</v>
      </c>
      <c r="J25" s="79">
        <v>2</v>
      </c>
      <c r="K25" s="79">
        <v>702</v>
      </c>
      <c r="L25" s="79">
        <v>0</v>
      </c>
      <c r="M25" s="79">
        <v>735</v>
      </c>
      <c r="N25" s="79">
        <v>0</v>
      </c>
      <c r="O25" s="79">
        <v>777</v>
      </c>
      <c r="P25" s="79">
        <v>2</v>
      </c>
      <c r="Q25" s="79">
        <v>774</v>
      </c>
      <c r="R25" s="79">
        <v>0</v>
      </c>
      <c r="S25" s="79">
        <v>854</v>
      </c>
      <c r="T25" s="79">
        <v>2</v>
      </c>
      <c r="U25" s="79">
        <v>836</v>
      </c>
      <c r="V25" s="79">
        <v>2</v>
      </c>
      <c r="W25" s="79">
        <v>0</v>
      </c>
      <c r="X25" s="79">
        <v>0</v>
      </c>
      <c r="Y25" s="79">
        <v>0</v>
      </c>
      <c r="Z25" s="89">
        <v>105393</v>
      </c>
      <c r="AA25" s="56"/>
      <c r="AB25" s="56"/>
    </row>
    <row r="26" spans="1:28" ht="12.75">
      <c r="A26" s="71">
        <f>ROW()-18</f>
        <v>8</v>
      </c>
      <c r="B26" s="56" t="s">
        <v>108</v>
      </c>
      <c r="C26" s="79">
        <v>7</v>
      </c>
      <c r="D26" s="79">
        <v>5001</v>
      </c>
      <c r="E26" s="79">
        <v>2</v>
      </c>
      <c r="F26" s="79">
        <v>1</v>
      </c>
      <c r="G26" s="79">
        <v>3</v>
      </c>
      <c r="H26" s="80">
        <v>178.60714285714286</v>
      </c>
      <c r="I26" s="79">
        <v>687</v>
      </c>
      <c r="J26" s="79">
        <v>0</v>
      </c>
      <c r="K26" s="79">
        <v>659</v>
      </c>
      <c r="L26" s="79">
        <v>0</v>
      </c>
      <c r="M26" s="79">
        <v>808</v>
      </c>
      <c r="N26" s="79">
        <v>0</v>
      </c>
      <c r="O26" s="79">
        <v>765</v>
      </c>
      <c r="P26" s="79">
        <v>2</v>
      </c>
      <c r="Q26" s="79">
        <v>668</v>
      </c>
      <c r="R26" s="79">
        <v>0</v>
      </c>
      <c r="S26" s="79">
        <v>713</v>
      </c>
      <c r="T26" s="79">
        <v>0</v>
      </c>
      <c r="U26" s="79">
        <v>701</v>
      </c>
      <c r="V26" s="79">
        <v>0</v>
      </c>
      <c r="W26" s="79">
        <v>0</v>
      </c>
      <c r="X26" s="79">
        <v>0</v>
      </c>
      <c r="Y26" s="79">
        <v>0</v>
      </c>
      <c r="Z26" s="89">
        <v>35001</v>
      </c>
      <c r="AA26" s="56"/>
      <c r="AB26" s="56"/>
    </row>
    <row r="27" spans="1:28" ht="12.75">
      <c r="A27" s="71">
        <f>ROW()-18</f>
        <v>9</v>
      </c>
      <c r="B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71">
        <f>ROW()-18</f>
        <v>10</v>
      </c>
      <c r="B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9" ht="12.75">
      <c r="B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4"/>
      <c r="AA29" s="56"/>
      <c r="AB29" s="56"/>
      <c r="AC29" s="71"/>
    </row>
    <row r="30" spans="2:29" ht="12.75">
      <c r="B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74"/>
      <c r="AA30" s="56"/>
      <c r="AB30" s="56"/>
      <c r="AC30" s="71"/>
    </row>
    <row r="31" spans="2:29" ht="12.75">
      <c r="B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4"/>
      <c r="AA31" s="56"/>
      <c r="AB31" s="56"/>
      <c r="AC31" s="71"/>
    </row>
    <row r="32" spans="2:29" ht="12.75">
      <c r="B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4"/>
      <c r="AA32" s="56"/>
      <c r="AB32" s="56"/>
      <c r="AC32" s="71"/>
    </row>
    <row r="33" spans="2:29" ht="12.75">
      <c r="B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4"/>
      <c r="AA33" s="56"/>
      <c r="AB33" s="56"/>
      <c r="AC33" s="71"/>
    </row>
    <row r="34" spans="2:29" ht="12.75">
      <c r="B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74"/>
      <c r="AA34" s="56"/>
      <c r="AB34" s="56"/>
      <c r="AC34" s="71"/>
    </row>
    <row r="35" spans="2:29" ht="15">
      <c r="B35" s="56"/>
      <c r="E35" s="56"/>
      <c r="F35" s="56"/>
      <c r="G35" s="56"/>
      <c r="H35" s="90"/>
      <c r="I35" s="9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74"/>
      <c r="AA35" s="56"/>
      <c r="AB35" s="56"/>
      <c r="AC35" s="71"/>
    </row>
    <row r="36" spans="2:29" ht="15">
      <c r="B36" s="56"/>
      <c r="E36" s="56"/>
      <c r="F36" s="56"/>
      <c r="G36" s="56"/>
      <c r="H36" s="90"/>
      <c r="I36" s="9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74"/>
      <c r="AA36" s="56"/>
      <c r="AB36" s="56"/>
      <c r="AC36" s="71"/>
    </row>
    <row r="37" spans="2:29" ht="15">
      <c r="B37" s="56"/>
      <c r="C37" s="71"/>
      <c r="F37" s="56"/>
      <c r="G37" s="56"/>
      <c r="H37" s="90"/>
      <c r="I37" s="9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74"/>
      <c r="AA37" s="56"/>
      <c r="AB37" s="56"/>
      <c r="AC37" s="71"/>
    </row>
    <row r="38" spans="2:29" ht="15">
      <c r="B38" s="56"/>
      <c r="C38" s="71"/>
      <c r="F38" s="56"/>
      <c r="G38" s="56"/>
      <c r="H38" s="90"/>
      <c r="I38" s="9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4"/>
      <c r="AA38" s="56"/>
      <c r="AB38" s="56"/>
      <c r="AC38" s="71"/>
    </row>
    <row r="39" spans="2:29" ht="15">
      <c r="B39" s="56"/>
      <c r="C39" s="71"/>
      <c r="F39" s="56"/>
      <c r="G39" s="56"/>
      <c r="H39" s="90"/>
      <c r="I39" s="9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74"/>
      <c r="AA39" s="56"/>
      <c r="AC39" s="71"/>
    </row>
    <row r="40" spans="2:29" ht="15">
      <c r="B40" s="56"/>
      <c r="C40" s="71"/>
      <c r="F40" s="56"/>
      <c r="G40" s="56"/>
      <c r="H40" s="90"/>
      <c r="I40" s="91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74"/>
      <c r="AA40" s="56"/>
      <c r="AC40" s="71"/>
    </row>
    <row r="41" spans="2:29" ht="15">
      <c r="B41" s="56"/>
      <c r="C41" s="71"/>
      <c r="F41" s="56"/>
      <c r="G41" s="56"/>
      <c r="H41" s="90"/>
      <c r="I41" s="91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4"/>
      <c r="AA41" s="56"/>
      <c r="AC41" s="71"/>
    </row>
    <row r="42" spans="2:29" ht="15">
      <c r="B42" s="56"/>
      <c r="C42" s="71"/>
      <c r="F42" s="56"/>
      <c r="G42" s="56"/>
      <c r="H42" s="90"/>
      <c r="I42" s="91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4"/>
      <c r="AA42" s="56"/>
      <c r="AC42" s="71"/>
    </row>
    <row r="43" spans="2:29" ht="15">
      <c r="B43" s="56"/>
      <c r="C43" s="71"/>
      <c r="F43" s="56"/>
      <c r="G43" s="56"/>
      <c r="H43" s="90"/>
      <c r="I43" s="91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4"/>
      <c r="AA43" s="56"/>
      <c r="AC43" s="71"/>
    </row>
    <row r="44" spans="2:29" ht="15">
      <c r="B44" s="56"/>
      <c r="C44" s="71"/>
      <c r="F44" s="56"/>
      <c r="G44" s="56"/>
      <c r="H44" s="90"/>
      <c r="I44" s="91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4"/>
      <c r="AA44" s="56"/>
      <c r="AC44" s="71"/>
    </row>
    <row r="45" spans="2:29" ht="15">
      <c r="B45" s="56"/>
      <c r="C45" s="71"/>
      <c r="F45" s="56"/>
      <c r="G45" s="56"/>
      <c r="H45" s="90"/>
      <c r="I45" s="91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74"/>
      <c r="AA45" s="56"/>
      <c r="AC45" s="71"/>
    </row>
    <row r="46" spans="2:29" ht="15">
      <c r="B46" s="56"/>
      <c r="C46" s="71"/>
      <c r="F46" s="56"/>
      <c r="G46" s="56"/>
      <c r="H46" s="90"/>
      <c r="I46" s="91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74"/>
      <c r="AA46" s="56"/>
      <c r="AC46" s="71"/>
    </row>
    <row r="47" spans="2:29" ht="15">
      <c r="B47" s="56"/>
      <c r="C47" s="71"/>
      <c r="F47" s="56"/>
      <c r="G47" s="56"/>
      <c r="H47" s="90"/>
      <c r="I47" s="9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4"/>
      <c r="AA47" s="56"/>
      <c r="AC47" s="71"/>
    </row>
    <row r="48" spans="2:29" ht="15">
      <c r="B48" s="56"/>
      <c r="C48" s="71"/>
      <c r="F48" s="56"/>
      <c r="G48" s="56"/>
      <c r="H48" s="90"/>
      <c r="I48" s="91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74"/>
      <c r="AA48" s="56"/>
      <c r="AC48" s="71"/>
    </row>
    <row r="49" spans="2:29" ht="15">
      <c r="B49" s="56"/>
      <c r="C49" s="71"/>
      <c r="F49" s="56"/>
      <c r="G49" s="56"/>
      <c r="H49" s="90"/>
      <c r="I49" s="91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74"/>
      <c r="AA49" s="56"/>
      <c r="AC49" s="71"/>
    </row>
    <row r="50" spans="2:29" ht="15">
      <c r="B50" s="56"/>
      <c r="C50" s="71"/>
      <c r="F50" s="56"/>
      <c r="G50" s="56"/>
      <c r="H50" s="90"/>
      <c r="I50" s="9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74"/>
      <c r="AA50" s="56"/>
      <c r="AC50" s="71"/>
    </row>
    <row r="51" spans="2:29" ht="15">
      <c r="B51" s="56"/>
      <c r="C51" s="71"/>
      <c r="F51" s="56"/>
      <c r="G51" s="56"/>
      <c r="H51" s="90"/>
      <c r="I51" s="9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4"/>
      <c r="AA51" s="56"/>
      <c r="AC51" s="71"/>
    </row>
    <row r="52" spans="2:29" ht="15">
      <c r="B52" s="56"/>
      <c r="C52" s="71"/>
      <c r="F52" s="56"/>
      <c r="G52" s="56"/>
      <c r="H52" s="90"/>
      <c r="I52" s="9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74"/>
      <c r="AA52" s="56"/>
      <c r="AC52" s="71"/>
    </row>
    <row r="53" spans="2:29" ht="15">
      <c r="B53" s="56"/>
      <c r="C53" s="71"/>
      <c r="F53" s="56"/>
      <c r="G53" s="56"/>
      <c r="H53" s="90"/>
      <c r="I53" s="9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74"/>
      <c r="AA53" s="56"/>
      <c r="AC53" s="71"/>
    </row>
    <row r="54" spans="6:26" ht="15">
      <c r="F54" s="56"/>
      <c r="G54" s="56"/>
      <c r="H54" s="90"/>
      <c r="I54" s="9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4"/>
    </row>
    <row r="55" spans="6:26" ht="15">
      <c r="F55" s="56"/>
      <c r="G55" s="56"/>
      <c r="H55" s="90"/>
      <c r="I55" s="91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4"/>
    </row>
    <row r="56" spans="6:26" ht="15">
      <c r="F56" s="56"/>
      <c r="G56" s="56"/>
      <c r="H56" s="90"/>
      <c r="I56" s="91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4"/>
    </row>
    <row r="57" spans="6:26" ht="15">
      <c r="F57" s="56"/>
      <c r="G57" s="56"/>
      <c r="H57" s="90"/>
      <c r="I57" s="9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74"/>
    </row>
    <row r="58" spans="6:26" ht="15">
      <c r="F58" s="56"/>
      <c r="G58" s="56"/>
      <c r="H58" s="90"/>
      <c r="I58" s="9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74"/>
    </row>
    <row r="59" spans="6:26" ht="15">
      <c r="F59" s="56"/>
      <c r="G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4"/>
    </row>
    <row r="60" spans="6:26" ht="15">
      <c r="F60" s="56"/>
      <c r="G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74"/>
    </row>
    <row r="61" spans="6:26" ht="15">
      <c r="F61" s="56"/>
      <c r="G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74"/>
    </row>
    <row r="62" spans="6:26" ht="15">
      <c r="F62" s="56"/>
      <c r="G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74"/>
    </row>
    <row r="63" spans="6:26" ht="15">
      <c r="F63" s="56"/>
      <c r="G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74"/>
    </row>
    <row r="64" spans="6:26" ht="15">
      <c r="F64" s="56"/>
      <c r="G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74"/>
    </row>
    <row r="65" spans="6:26" ht="15">
      <c r="F65" s="56"/>
      <c r="G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74"/>
    </row>
    <row r="66" spans="6:26" ht="15">
      <c r="F66" s="56"/>
      <c r="G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74"/>
    </row>
    <row r="67" spans="6:26" ht="15">
      <c r="F67" s="56"/>
      <c r="G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74"/>
    </row>
    <row r="68" spans="6:26" ht="15">
      <c r="F68" s="56"/>
      <c r="G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74"/>
    </row>
  </sheetData>
  <sheetProtection/>
  <mergeCells count="1">
    <mergeCell ref="L1:O1"/>
  </mergeCells>
  <printOptions/>
  <pageMargins left="0.25" right="0.25" top="0.75" bottom="0.75" header="0.3" footer="0.3"/>
  <pageSetup fitToHeight="1" fitToWidth="1"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Q170"/>
  <sheetViews>
    <sheetView showGridLines="0" zoomScale="75" zoomScaleNormal="75" zoomScalePageLayoutView="0" workbookViewId="0" topLeftCell="A1">
      <pane ySplit="1" topLeftCell="A124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2.5" customHeight="1">
      <c r="A1" s="21" t="s">
        <v>66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67</v>
      </c>
      <c r="G3" s="31" t="s">
        <v>68</v>
      </c>
      <c r="H3" s="31" t="s">
        <v>69</v>
      </c>
      <c r="I3" s="31" t="s">
        <v>70</v>
      </c>
      <c r="J3" s="31" t="s">
        <v>71</v>
      </c>
      <c r="K3" s="31" t="s">
        <v>72</v>
      </c>
      <c r="L3" s="31" t="s">
        <v>73</v>
      </c>
      <c r="M3" s="31" t="s">
        <v>74</v>
      </c>
      <c r="N3" s="31" t="s">
        <v>75</v>
      </c>
      <c r="O3" s="32" t="s">
        <v>76</v>
      </c>
      <c r="P3" s="33" t="s">
        <v>77</v>
      </c>
      <c r="Q3" s="33" t="s">
        <v>78</v>
      </c>
    </row>
    <row r="4" spans="1:17" s="28" customFormat="1" ht="124.5" customHeight="1">
      <c r="A4" s="34" t="s">
        <v>79</v>
      </c>
      <c r="B4" s="34" t="s">
        <v>80</v>
      </c>
      <c r="C4" s="34" t="s">
        <v>8</v>
      </c>
      <c r="D4" s="34" t="s">
        <v>81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82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Finale Kassel 2 </v>
      </c>
      <c r="B6" s="42">
        <v>2</v>
      </c>
      <c r="C6" s="43">
        <v>828</v>
      </c>
      <c r="D6" s="31">
        <v>15</v>
      </c>
      <c r="E6" s="44" t="s">
        <v>83</v>
      </c>
      <c r="F6" s="45">
        <v>192</v>
      </c>
      <c r="G6" s="45">
        <v>279</v>
      </c>
      <c r="H6" s="45">
        <v>203</v>
      </c>
      <c r="I6" s="45">
        <v>193</v>
      </c>
      <c r="J6" s="45"/>
      <c r="K6" s="45"/>
      <c r="L6" s="45"/>
      <c r="M6" s="45"/>
      <c r="N6" s="45"/>
      <c r="O6" s="45"/>
      <c r="P6" s="46">
        <f>IF(SUM(F6:O6)=0,0,SUM(F6:O6))</f>
        <v>867</v>
      </c>
      <c r="Q6" s="47">
        <f>IF(AND(ISBLANK(C6),P6=0),0,IF(P6&gt;C6,2,IF(P6&lt;C6,0,IF(P6=C6,1))))</f>
        <v>2</v>
      </c>
    </row>
    <row r="7" spans="1:17" ht="18" customHeight="1">
      <c r="A7" s="41" t="str">
        <f t="shared" si="1"/>
        <v>BC Wiesbaden 1</v>
      </c>
      <c r="B7" s="42">
        <v>3</v>
      </c>
      <c r="C7" s="43">
        <v>838</v>
      </c>
      <c r="D7" s="31">
        <v>13</v>
      </c>
      <c r="E7" s="44" t="s">
        <v>84</v>
      </c>
      <c r="F7" s="45">
        <v>256</v>
      </c>
      <c r="G7" s="45">
        <v>226</v>
      </c>
      <c r="H7" s="45">
        <v>195</v>
      </c>
      <c r="I7" s="45">
        <v>191</v>
      </c>
      <c r="J7" s="45"/>
      <c r="K7" s="45"/>
      <c r="L7" s="45"/>
      <c r="M7" s="45"/>
      <c r="N7" s="45"/>
      <c r="O7" s="45"/>
      <c r="P7" s="46">
        <f aca="true" t="shared" si="2" ref="P7:P14">IF(SUM(F7:O7)=0,0,SUM(F7:O7))</f>
        <v>868</v>
      </c>
      <c r="Q7" s="47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FSV Frankfurt 1 </v>
      </c>
      <c r="B8" s="42">
        <v>8</v>
      </c>
      <c r="C8" s="43">
        <v>731</v>
      </c>
      <c r="D8" s="31">
        <v>9</v>
      </c>
      <c r="E8" s="44" t="s">
        <v>85</v>
      </c>
      <c r="F8" s="45">
        <v>234</v>
      </c>
      <c r="G8" s="45">
        <v>205</v>
      </c>
      <c r="H8" s="45"/>
      <c r="I8" s="45">
        <v>194</v>
      </c>
      <c r="J8" s="45">
        <v>253</v>
      </c>
      <c r="K8" s="45"/>
      <c r="L8" s="45"/>
      <c r="M8" s="45"/>
      <c r="N8" s="45"/>
      <c r="O8" s="45"/>
      <c r="P8" s="46">
        <f t="shared" si="2"/>
        <v>886</v>
      </c>
      <c r="Q8" s="47">
        <f t="shared" si="3"/>
        <v>2</v>
      </c>
    </row>
    <row r="9" spans="1:17" ht="18" customHeight="1">
      <c r="A9" s="41" t="str">
        <f t="shared" si="1"/>
        <v>BC Gießen 2</v>
      </c>
      <c r="B9" s="42">
        <v>5</v>
      </c>
      <c r="C9" s="43">
        <v>765</v>
      </c>
      <c r="D9" s="31">
        <v>11</v>
      </c>
      <c r="E9" s="44" t="s">
        <v>86</v>
      </c>
      <c r="F9" s="45">
        <v>200</v>
      </c>
      <c r="G9" s="45">
        <v>201</v>
      </c>
      <c r="H9" s="45">
        <v>198</v>
      </c>
      <c r="I9" s="45"/>
      <c r="J9" s="45">
        <v>156</v>
      </c>
      <c r="K9" s="45"/>
      <c r="L9" s="45"/>
      <c r="M9" s="45"/>
      <c r="N9" s="45"/>
      <c r="O9" s="45"/>
      <c r="P9" s="46">
        <f t="shared" si="2"/>
        <v>755</v>
      </c>
      <c r="Q9" s="47">
        <f t="shared" si="3"/>
        <v>0</v>
      </c>
    </row>
    <row r="10" spans="1:17" ht="18" customHeight="1">
      <c r="A10" s="41" t="str">
        <f t="shared" si="1"/>
        <v>BC Cosmos Wiesbaden </v>
      </c>
      <c r="B10" s="42">
        <v>7</v>
      </c>
      <c r="C10" s="43">
        <v>884</v>
      </c>
      <c r="D10" s="31">
        <v>16</v>
      </c>
      <c r="E10" s="44" t="s">
        <v>87</v>
      </c>
      <c r="F10" s="45">
        <v>208</v>
      </c>
      <c r="G10" s="45">
        <v>214</v>
      </c>
      <c r="H10" s="45">
        <v>206</v>
      </c>
      <c r="I10" s="45">
        <v>188</v>
      </c>
      <c r="J10" s="45"/>
      <c r="K10" s="45"/>
      <c r="L10" s="45"/>
      <c r="M10" s="45"/>
      <c r="N10" s="45"/>
      <c r="O10" s="45"/>
      <c r="P10" s="46">
        <f t="shared" si="2"/>
        <v>816</v>
      </c>
      <c r="Q10" s="47">
        <f t="shared" si="3"/>
        <v>0</v>
      </c>
    </row>
    <row r="11" spans="1:17" ht="18" customHeight="1">
      <c r="A11" s="41" t="str">
        <f t="shared" si="1"/>
        <v>BC 83 Kelsterbach 1</v>
      </c>
      <c r="B11" s="42">
        <v>4</v>
      </c>
      <c r="C11" s="43">
        <v>830</v>
      </c>
      <c r="D11" s="31">
        <v>12</v>
      </c>
      <c r="E11" s="44" t="s">
        <v>88</v>
      </c>
      <c r="F11" s="45">
        <v>210</v>
      </c>
      <c r="G11" s="45">
        <v>224</v>
      </c>
      <c r="H11" s="45">
        <v>181</v>
      </c>
      <c r="I11" s="45">
        <v>149</v>
      </c>
      <c r="J11" s="45"/>
      <c r="K11" s="45"/>
      <c r="L11" s="45"/>
      <c r="M11" s="45"/>
      <c r="N11" s="45"/>
      <c r="O11" s="45"/>
      <c r="P11" s="46">
        <f t="shared" si="2"/>
        <v>764</v>
      </c>
      <c r="Q11" s="47">
        <f t="shared" si="3"/>
        <v>0</v>
      </c>
    </row>
    <row r="12" spans="1:17" ht="18" customHeight="1">
      <c r="A12" s="41" t="str">
        <f t="shared" si="1"/>
        <v>SW Friedberg 1</v>
      </c>
      <c r="B12" s="42">
        <v>6</v>
      </c>
      <c r="C12" s="43">
        <v>836</v>
      </c>
      <c r="D12" s="31">
        <v>10</v>
      </c>
      <c r="E12" s="44" t="s">
        <v>89</v>
      </c>
      <c r="F12" s="45">
        <v>223</v>
      </c>
      <c r="G12" s="45">
        <v>213</v>
      </c>
      <c r="H12" s="45">
        <v>174</v>
      </c>
      <c r="I12" s="45"/>
      <c r="J12" s="45">
        <v>224</v>
      </c>
      <c r="K12" s="45"/>
      <c r="L12" s="45"/>
      <c r="M12" s="45"/>
      <c r="N12" s="45"/>
      <c r="O12" s="45"/>
      <c r="P12" s="46">
        <f t="shared" si="2"/>
        <v>834</v>
      </c>
      <c r="Q12" s="47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 t="s">
        <v>90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>
      <c r="A14" s="41">
        <f t="shared" si="1"/>
      </c>
      <c r="B14" s="42"/>
      <c r="C14" s="43"/>
      <c r="D14" s="31"/>
      <c r="E14" s="44" t="s">
        <v>91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6">
        <f t="shared" si="2"/>
        <v>0</v>
      </c>
      <c r="Q14" s="47">
        <f t="shared" si="3"/>
        <v>0</v>
      </c>
    </row>
    <row r="15" spans="3:17" ht="12.75">
      <c r="C15" s="49"/>
      <c r="E15" s="50" t="s">
        <v>92</v>
      </c>
      <c r="F15" s="51">
        <f aca="true" t="shared" si="4" ref="F15:O15">COUNTA(F6:F14)</f>
        <v>7</v>
      </c>
      <c r="G15" s="51">
        <f t="shared" si="4"/>
        <v>7</v>
      </c>
      <c r="H15" s="51">
        <f t="shared" si="4"/>
        <v>6</v>
      </c>
      <c r="I15" s="51">
        <f t="shared" si="4"/>
        <v>5</v>
      </c>
      <c r="J15" s="51">
        <f t="shared" si="4"/>
        <v>3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>SUM(F15:O15)</f>
        <v>28</v>
      </c>
      <c r="Q15" s="52"/>
    </row>
    <row r="16" spans="3:17" ht="12.75">
      <c r="C16" s="49"/>
      <c r="E16" s="53" t="s">
        <v>93</v>
      </c>
      <c r="F16" s="51">
        <f>IF(ISERROR(F17/F15),"",F17/F15)</f>
        <v>217.57142857142858</v>
      </c>
      <c r="G16" s="51">
        <f aca="true" t="shared" si="5" ref="G16:O16">IF(ISERROR(G17/G15),"",G17/G15)</f>
        <v>223.14285714285714</v>
      </c>
      <c r="H16" s="51">
        <f t="shared" si="5"/>
        <v>192.83333333333334</v>
      </c>
      <c r="I16" s="51">
        <f t="shared" si="5"/>
        <v>183</v>
      </c>
      <c r="J16" s="51">
        <f t="shared" si="5"/>
        <v>211</v>
      </c>
      <c r="K16" s="51">
        <f t="shared" si="5"/>
      </c>
      <c r="L16" s="51">
        <f t="shared" si="5"/>
      </c>
      <c r="M16" s="51">
        <f t="shared" si="5"/>
      </c>
      <c r="N16" s="51">
        <f t="shared" si="5"/>
      </c>
      <c r="O16" s="51">
        <f t="shared" si="5"/>
      </c>
      <c r="P16" s="51">
        <f>P17/P15</f>
        <v>206.78571428571428</v>
      </c>
      <c r="Q16" s="52"/>
    </row>
    <row r="17" spans="3:17" ht="12.75">
      <c r="C17" s="49"/>
      <c r="E17" s="53" t="s">
        <v>77</v>
      </c>
      <c r="F17" s="54">
        <f aca="true" t="shared" si="6" ref="F17:O17">SUM(F6:F14)</f>
        <v>1523</v>
      </c>
      <c r="G17" s="54">
        <f t="shared" si="6"/>
        <v>1562</v>
      </c>
      <c r="H17" s="54">
        <f t="shared" si="6"/>
        <v>1157</v>
      </c>
      <c r="I17" s="54">
        <f t="shared" si="6"/>
        <v>915</v>
      </c>
      <c r="J17" s="54">
        <f t="shared" si="6"/>
        <v>633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5">
        <f>SUM(F17:O17)</f>
        <v>5790</v>
      </c>
      <c r="Q17" s="54">
        <f>SUM(Q6:Q14)</f>
        <v>6</v>
      </c>
    </row>
    <row r="18" spans="3:17" ht="12.75">
      <c r="C18" s="5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7" ht="18">
      <c r="A19" s="57" t="str">
        <f>Team_2</f>
        <v>Finale Kassel 2 </v>
      </c>
      <c r="B19" s="57"/>
      <c r="C19" s="57"/>
      <c r="D19" s="57"/>
      <c r="E19" s="57"/>
      <c r="F19" s="57"/>
      <c r="G19" s="57"/>
    </row>
    <row r="20" spans="3:17" ht="12.75" customHeight="1">
      <c r="C20" s="56"/>
      <c r="D20" s="29"/>
      <c r="E20" s="30"/>
      <c r="F20" s="31" t="s">
        <v>67</v>
      </c>
      <c r="G20" s="31" t="s">
        <v>68</v>
      </c>
      <c r="H20" s="31" t="s">
        <v>69</v>
      </c>
      <c r="I20" s="31" t="s">
        <v>70</v>
      </c>
      <c r="J20" s="31" t="s">
        <v>71</v>
      </c>
      <c r="K20" s="31" t="s">
        <v>72</v>
      </c>
      <c r="L20" s="31" t="s">
        <v>73</v>
      </c>
      <c r="M20" s="31" t="s">
        <v>74</v>
      </c>
      <c r="N20" s="31" t="s">
        <v>75</v>
      </c>
      <c r="O20" s="32" t="s">
        <v>76</v>
      </c>
      <c r="P20" s="33" t="s">
        <v>77</v>
      </c>
      <c r="Q20" s="33" t="s">
        <v>78</v>
      </c>
    </row>
    <row r="21" spans="1:17" ht="123.75" customHeight="1">
      <c r="A21" s="34" t="s">
        <v>79</v>
      </c>
      <c r="B21" s="34" t="s">
        <v>80</v>
      </c>
      <c r="C21" s="34" t="s">
        <v>8</v>
      </c>
      <c r="D21" s="34" t="s">
        <v>81</v>
      </c>
      <c r="E21" s="58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82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BSV Oberrad 1</v>
      </c>
      <c r="B23" s="42">
        <v>1</v>
      </c>
      <c r="C23" s="43">
        <v>867</v>
      </c>
      <c r="D23" s="31">
        <v>16</v>
      </c>
      <c r="E23" s="44" t="s">
        <v>83</v>
      </c>
      <c r="F23" s="45"/>
      <c r="G23" s="45">
        <v>177</v>
      </c>
      <c r="H23" s="45"/>
      <c r="I23" s="45">
        <v>182</v>
      </c>
      <c r="J23" s="45">
        <v>246</v>
      </c>
      <c r="K23" s="45"/>
      <c r="L23" s="45"/>
      <c r="M23" s="45">
        <v>223</v>
      </c>
      <c r="N23" s="45"/>
      <c r="O23" s="45"/>
      <c r="P23" s="46">
        <f>IF(SUM(F23:O23)=0,0,SUM(F23:O23))</f>
        <v>828</v>
      </c>
      <c r="Q23" s="47">
        <f>IF(AND(ISBLANK(C23),P23=0),0,IF(P23&gt;C23,2,IF(P23&lt;C23,0,IF(P23=C23,1))))</f>
        <v>0</v>
      </c>
    </row>
    <row r="24" spans="1:17" ht="18" customHeight="1">
      <c r="A24" s="41" t="str">
        <f t="shared" si="8"/>
        <v>BC 83 Kelsterbach 1</v>
      </c>
      <c r="B24" s="42">
        <v>4</v>
      </c>
      <c r="C24" s="43">
        <v>864</v>
      </c>
      <c r="D24" s="31">
        <v>11</v>
      </c>
      <c r="E24" s="44" t="s">
        <v>84</v>
      </c>
      <c r="F24" s="45"/>
      <c r="G24" s="45">
        <v>159</v>
      </c>
      <c r="H24" s="45"/>
      <c r="I24" s="45">
        <v>175</v>
      </c>
      <c r="J24" s="45">
        <v>195</v>
      </c>
      <c r="K24" s="45"/>
      <c r="L24" s="45"/>
      <c r="M24" s="45">
        <v>186</v>
      </c>
      <c r="N24" s="45"/>
      <c r="O24" s="45"/>
      <c r="P24" s="46">
        <f aca="true" t="shared" si="9" ref="P24:P31">IF(SUM(F24:O24)=0,0,SUM(F24:O24))</f>
        <v>715</v>
      </c>
      <c r="Q24" s="47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SW Friedberg 1</v>
      </c>
      <c r="B25" s="42">
        <v>6</v>
      </c>
      <c r="C25" s="43">
        <v>735</v>
      </c>
      <c r="D25" s="31">
        <v>13</v>
      </c>
      <c r="E25" s="44" t="s">
        <v>85</v>
      </c>
      <c r="F25" s="45"/>
      <c r="G25" s="45">
        <v>202</v>
      </c>
      <c r="H25" s="45"/>
      <c r="I25" s="45">
        <v>144</v>
      </c>
      <c r="J25" s="45">
        <v>181</v>
      </c>
      <c r="K25" s="45"/>
      <c r="L25" s="45"/>
      <c r="M25" s="45">
        <v>212</v>
      </c>
      <c r="N25" s="45"/>
      <c r="O25" s="45"/>
      <c r="P25" s="46">
        <f t="shared" si="9"/>
        <v>739</v>
      </c>
      <c r="Q25" s="47">
        <f t="shared" si="10"/>
        <v>2</v>
      </c>
    </row>
    <row r="26" spans="1:17" ht="18" customHeight="1">
      <c r="A26" s="41" t="str">
        <f t="shared" si="8"/>
        <v>BC Cosmos Wiesbaden </v>
      </c>
      <c r="B26" s="42">
        <v>7</v>
      </c>
      <c r="C26" s="43">
        <v>811</v>
      </c>
      <c r="D26" s="31">
        <v>10</v>
      </c>
      <c r="E26" s="44" t="s">
        <v>86</v>
      </c>
      <c r="F26" s="45"/>
      <c r="G26" s="45">
        <v>234</v>
      </c>
      <c r="H26" s="45"/>
      <c r="I26" s="45"/>
      <c r="J26" s="45">
        <v>209</v>
      </c>
      <c r="K26" s="45"/>
      <c r="L26" s="45">
        <v>154</v>
      </c>
      <c r="M26" s="45">
        <v>188</v>
      </c>
      <c r="N26" s="45"/>
      <c r="O26" s="45"/>
      <c r="P26" s="46">
        <f t="shared" si="9"/>
        <v>785</v>
      </c>
      <c r="Q26" s="47">
        <f t="shared" si="10"/>
        <v>0</v>
      </c>
    </row>
    <row r="27" spans="1:17" ht="18" customHeight="1">
      <c r="A27" s="41" t="str">
        <f t="shared" si="8"/>
        <v>BC Gießen 2</v>
      </c>
      <c r="B27" s="42">
        <v>5</v>
      </c>
      <c r="C27" s="43">
        <v>668</v>
      </c>
      <c r="D27" s="31">
        <v>14</v>
      </c>
      <c r="E27" s="44" t="s">
        <v>87</v>
      </c>
      <c r="F27" s="45"/>
      <c r="G27" s="45">
        <v>199</v>
      </c>
      <c r="H27" s="45"/>
      <c r="I27" s="45">
        <v>224</v>
      </c>
      <c r="J27" s="45">
        <v>192</v>
      </c>
      <c r="K27" s="45"/>
      <c r="L27" s="45"/>
      <c r="M27" s="45">
        <v>205</v>
      </c>
      <c r="N27" s="45"/>
      <c r="O27" s="45"/>
      <c r="P27" s="46">
        <f t="shared" si="9"/>
        <v>820</v>
      </c>
      <c r="Q27" s="47">
        <f t="shared" si="10"/>
        <v>2</v>
      </c>
    </row>
    <row r="28" spans="1:17" ht="18" customHeight="1">
      <c r="A28" s="41" t="str">
        <f t="shared" si="8"/>
        <v>BC Wiesbaden 1</v>
      </c>
      <c r="B28" s="42">
        <v>3</v>
      </c>
      <c r="C28" s="43">
        <v>771</v>
      </c>
      <c r="D28" s="31">
        <v>15</v>
      </c>
      <c r="E28" s="44" t="s">
        <v>88</v>
      </c>
      <c r="F28" s="45"/>
      <c r="G28" s="45">
        <v>205</v>
      </c>
      <c r="H28" s="45"/>
      <c r="I28" s="45">
        <v>230</v>
      </c>
      <c r="J28" s="45">
        <v>224</v>
      </c>
      <c r="K28" s="45"/>
      <c r="L28" s="45"/>
      <c r="M28" s="45">
        <v>224</v>
      </c>
      <c r="N28" s="45"/>
      <c r="O28" s="45"/>
      <c r="P28" s="46">
        <f t="shared" si="9"/>
        <v>883</v>
      </c>
      <c r="Q28" s="47">
        <f t="shared" si="10"/>
        <v>2</v>
      </c>
    </row>
    <row r="29" spans="1:17" ht="18" customHeight="1">
      <c r="A29" s="41" t="str">
        <f t="shared" si="8"/>
        <v>FSV Frankfurt 1 </v>
      </c>
      <c r="B29" s="42">
        <v>8</v>
      </c>
      <c r="C29" s="43">
        <v>787</v>
      </c>
      <c r="D29" s="31">
        <v>12</v>
      </c>
      <c r="E29" s="44" t="s">
        <v>89</v>
      </c>
      <c r="F29" s="45"/>
      <c r="G29" s="45">
        <v>224</v>
      </c>
      <c r="H29" s="45"/>
      <c r="I29" s="45">
        <v>164</v>
      </c>
      <c r="J29" s="45">
        <v>222</v>
      </c>
      <c r="K29" s="45"/>
      <c r="L29" s="45"/>
      <c r="M29" s="45">
        <v>160</v>
      </c>
      <c r="N29" s="45"/>
      <c r="O29" s="45"/>
      <c r="P29" s="46">
        <f t="shared" si="9"/>
        <v>770</v>
      </c>
      <c r="Q29" s="47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 t="s">
        <v>90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>
      <c r="A31" s="41">
        <f t="shared" si="8"/>
      </c>
      <c r="B31" s="42"/>
      <c r="C31" s="43"/>
      <c r="D31" s="31"/>
      <c r="E31" s="44" t="s">
        <v>91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6">
        <f t="shared" si="9"/>
        <v>0</v>
      </c>
      <c r="Q31" s="47">
        <f t="shared" si="10"/>
        <v>0</v>
      </c>
    </row>
    <row r="32" spans="3:17" ht="12.75">
      <c r="C32" s="49"/>
      <c r="E32" s="50" t="s">
        <v>92</v>
      </c>
      <c r="F32" s="51">
        <f aca="true" t="shared" si="11" ref="F32:O32">COUNTA(F23:F31)</f>
        <v>0</v>
      </c>
      <c r="G32" s="51">
        <f t="shared" si="11"/>
        <v>7</v>
      </c>
      <c r="H32" s="51">
        <f t="shared" si="11"/>
        <v>0</v>
      </c>
      <c r="I32" s="51">
        <f t="shared" si="11"/>
        <v>6</v>
      </c>
      <c r="J32" s="51">
        <f t="shared" si="11"/>
        <v>7</v>
      </c>
      <c r="K32" s="51">
        <f t="shared" si="11"/>
        <v>0</v>
      </c>
      <c r="L32" s="51">
        <f t="shared" si="11"/>
        <v>1</v>
      </c>
      <c r="M32" s="51">
        <f t="shared" si="11"/>
        <v>7</v>
      </c>
      <c r="N32" s="51">
        <f t="shared" si="11"/>
        <v>0</v>
      </c>
      <c r="O32" s="51">
        <f t="shared" si="11"/>
        <v>0</v>
      </c>
      <c r="P32" s="51">
        <f>SUM(F32:O32)</f>
        <v>28</v>
      </c>
      <c r="Q32" s="52"/>
    </row>
    <row r="33" spans="3:17" ht="12.75">
      <c r="C33" s="49"/>
      <c r="E33" s="53" t="s">
        <v>93</v>
      </c>
      <c r="F33" s="51">
        <f>IF(ISERROR(F34/F32),"",F34/F32)</f>
      </c>
      <c r="G33" s="51">
        <f aca="true" t="shared" si="12" ref="G33:O33">IF(ISERROR(G34/G32),"",G34/G32)</f>
        <v>200</v>
      </c>
      <c r="H33" s="51">
        <f t="shared" si="12"/>
      </c>
      <c r="I33" s="51">
        <f t="shared" si="12"/>
        <v>186.5</v>
      </c>
      <c r="J33" s="51">
        <f t="shared" si="12"/>
        <v>209.85714285714286</v>
      </c>
      <c r="K33" s="51">
        <f t="shared" si="12"/>
      </c>
      <c r="L33" s="51">
        <f t="shared" si="12"/>
        <v>154</v>
      </c>
      <c r="M33" s="51">
        <f t="shared" si="12"/>
        <v>199.71428571428572</v>
      </c>
      <c r="N33" s="51">
        <f t="shared" si="12"/>
      </c>
      <c r="O33" s="51">
        <f t="shared" si="12"/>
      </c>
      <c r="P33" s="51">
        <f>P34/P32</f>
        <v>197.85714285714286</v>
      </c>
      <c r="Q33" s="52"/>
    </row>
    <row r="34" spans="3:17" ht="12.75">
      <c r="C34" s="49"/>
      <c r="E34" s="53" t="s">
        <v>77</v>
      </c>
      <c r="F34" s="54">
        <f aca="true" t="shared" si="13" ref="F34:O34">SUM(F23:F31)</f>
        <v>0</v>
      </c>
      <c r="G34" s="54">
        <f t="shared" si="13"/>
        <v>1400</v>
      </c>
      <c r="H34" s="54">
        <f t="shared" si="13"/>
        <v>0</v>
      </c>
      <c r="I34" s="54">
        <f t="shared" si="13"/>
        <v>1119</v>
      </c>
      <c r="J34" s="54">
        <f t="shared" si="13"/>
        <v>1469</v>
      </c>
      <c r="K34" s="54">
        <f t="shared" si="13"/>
        <v>0</v>
      </c>
      <c r="L34" s="54">
        <f t="shared" si="13"/>
        <v>154</v>
      </c>
      <c r="M34" s="54">
        <f t="shared" si="13"/>
        <v>1398</v>
      </c>
      <c r="N34" s="54">
        <f t="shared" si="13"/>
        <v>0</v>
      </c>
      <c r="O34" s="54">
        <f t="shared" si="13"/>
        <v>0</v>
      </c>
      <c r="P34" s="55">
        <f>SUM(F34:O34)</f>
        <v>5540</v>
      </c>
      <c r="Q34" s="54">
        <f>SUM(Q23:Q31)</f>
        <v>6</v>
      </c>
    </row>
    <row r="36" spans="1:7" ht="18">
      <c r="A36" s="57" t="str">
        <f>Team_3</f>
        <v>BC Wiesbaden 1</v>
      </c>
      <c r="B36" s="57"/>
      <c r="C36" s="57"/>
      <c r="D36" s="57"/>
      <c r="E36" s="57"/>
      <c r="F36" s="57"/>
      <c r="G36" s="57"/>
    </row>
    <row r="37" spans="3:17" ht="12.75" customHeight="1">
      <c r="C37" s="56"/>
      <c r="D37" s="29"/>
      <c r="E37" s="30"/>
      <c r="F37" s="31" t="s">
        <v>67</v>
      </c>
      <c r="G37" s="31" t="s">
        <v>68</v>
      </c>
      <c r="H37" s="31" t="s">
        <v>69</v>
      </c>
      <c r="I37" s="31" t="s">
        <v>70</v>
      </c>
      <c r="J37" s="31" t="s">
        <v>71</v>
      </c>
      <c r="K37" s="31" t="s">
        <v>72</v>
      </c>
      <c r="L37" s="31" t="s">
        <v>73</v>
      </c>
      <c r="M37" s="31" t="s">
        <v>74</v>
      </c>
      <c r="N37" s="31" t="s">
        <v>75</v>
      </c>
      <c r="O37" s="32" t="s">
        <v>76</v>
      </c>
      <c r="P37" s="33" t="s">
        <v>77</v>
      </c>
      <c r="Q37" s="33" t="s">
        <v>78</v>
      </c>
    </row>
    <row r="38" spans="1:17" ht="120" customHeight="1">
      <c r="A38" s="34" t="s">
        <v>79</v>
      </c>
      <c r="B38" s="34" t="s">
        <v>80</v>
      </c>
      <c r="C38" s="34" t="s">
        <v>8</v>
      </c>
      <c r="D38" s="34" t="s">
        <v>81</v>
      </c>
      <c r="E38" s="59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 t="str">
        <f t="shared" si="14"/>
        <v>Heiko,Wünschirs</v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82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>
        <v>15525</v>
      </c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BC 83 Kelsterbach 1</v>
      </c>
      <c r="B40" s="42">
        <v>4</v>
      </c>
      <c r="C40" s="43">
        <v>918</v>
      </c>
      <c r="D40" s="31">
        <v>9</v>
      </c>
      <c r="E40" s="44" t="s">
        <v>83</v>
      </c>
      <c r="F40" s="45"/>
      <c r="G40" s="45">
        <v>179</v>
      </c>
      <c r="H40" s="45">
        <v>185</v>
      </c>
      <c r="I40" s="45">
        <v>216</v>
      </c>
      <c r="J40" s="45">
        <v>182</v>
      </c>
      <c r="K40" s="45"/>
      <c r="L40" s="45"/>
      <c r="M40" s="45"/>
      <c r="N40" s="45"/>
      <c r="O40" s="45"/>
      <c r="P40" s="46">
        <f>IF(SUM(F40:O40)=0,0,SUM(F40:O40))</f>
        <v>762</v>
      </c>
      <c r="Q40" s="47">
        <f>IF(AND(ISBLANK(C40),P40=0),0,IF(P40&gt;C40,2,IF(P40&lt;C40,0,IF(P40=C40,1))))</f>
        <v>0</v>
      </c>
    </row>
    <row r="41" spans="1:17" ht="18">
      <c r="A41" s="41" t="str">
        <f t="shared" si="15"/>
        <v>BSV Oberrad 1</v>
      </c>
      <c r="B41" s="42">
        <v>1</v>
      </c>
      <c r="C41" s="43">
        <v>868</v>
      </c>
      <c r="D41" s="31">
        <v>14</v>
      </c>
      <c r="E41" s="44" t="s">
        <v>84</v>
      </c>
      <c r="F41" s="45"/>
      <c r="G41" s="45">
        <v>205</v>
      </c>
      <c r="H41" s="45">
        <v>204</v>
      </c>
      <c r="I41" s="45">
        <v>225</v>
      </c>
      <c r="J41" s="45">
        <v>204</v>
      </c>
      <c r="K41" s="45"/>
      <c r="L41" s="45"/>
      <c r="M41" s="45"/>
      <c r="N41" s="45"/>
      <c r="O41" s="45"/>
      <c r="P41" s="46">
        <f aca="true" t="shared" si="16" ref="P41:P48">IF(SUM(F41:O41)=0,0,SUM(F41:O41))</f>
        <v>838</v>
      </c>
      <c r="Q41" s="47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BC Cosmos Wiesbaden </v>
      </c>
      <c r="B42" s="42">
        <v>7</v>
      </c>
      <c r="C42" s="43">
        <v>713</v>
      </c>
      <c r="D42" s="31">
        <v>12</v>
      </c>
      <c r="E42" s="44" t="s">
        <v>85</v>
      </c>
      <c r="F42" s="45"/>
      <c r="G42" s="45">
        <v>167</v>
      </c>
      <c r="H42" s="45">
        <v>221</v>
      </c>
      <c r="I42" s="45">
        <v>231</v>
      </c>
      <c r="J42" s="45">
        <v>201</v>
      </c>
      <c r="K42" s="45"/>
      <c r="L42" s="45"/>
      <c r="M42" s="45"/>
      <c r="N42" s="45"/>
      <c r="O42" s="45"/>
      <c r="P42" s="46">
        <f t="shared" si="16"/>
        <v>820</v>
      </c>
      <c r="Q42" s="47">
        <f t="shared" si="17"/>
        <v>2</v>
      </c>
    </row>
    <row r="43" spans="1:17" ht="18">
      <c r="A43" s="41" t="str">
        <f t="shared" si="15"/>
        <v>SW Friedberg 1</v>
      </c>
      <c r="B43" s="42">
        <v>6</v>
      </c>
      <c r="C43" s="43">
        <v>777</v>
      </c>
      <c r="D43" s="31">
        <v>15</v>
      </c>
      <c r="E43" s="44" t="s">
        <v>86</v>
      </c>
      <c r="F43" s="45"/>
      <c r="G43" s="45"/>
      <c r="H43" s="45">
        <v>195</v>
      </c>
      <c r="I43" s="45">
        <v>181</v>
      </c>
      <c r="J43" s="45">
        <v>180</v>
      </c>
      <c r="K43" s="45"/>
      <c r="L43" s="45">
        <v>163</v>
      </c>
      <c r="M43" s="45"/>
      <c r="N43" s="45"/>
      <c r="O43" s="45"/>
      <c r="P43" s="46">
        <f t="shared" si="16"/>
        <v>719</v>
      </c>
      <c r="Q43" s="47">
        <f t="shared" si="17"/>
        <v>0</v>
      </c>
    </row>
    <row r="44" spans="1:17" ht="18">
      <c r="A44" s="41" t="str">
        <f t="shared" si="15"/>
        <v>FSV Frankfurt 1 </v>
      </c>
      <c r="B44" s="42">
        <v>8</v>
      </c>
      <c r="C44" s="43">
        <v>780</v>
      </c>
      <c r="D44" s="31">
        <v>11</v>
      </c>
      <c r="E44" s="44" t="s">
        <v>87</v>
      </c>
      <c r="F44" s="45"/>
      <c r="G44" s="45"/>
      <c r="H44" s="45">
        <v>212</v>
      </c>
      <c r="I44" s="45">
        <v>248</v>
      </c>
      <c r="J44" s="45">
        <v>182</v>
      </c>
      <c r="K44" s="45"/>
      <c r="L44" s="45">
        <v>163</v>
      </c>
      <c r="M44" s="45"/>
      <c r="N44" s="45"/>
      <c r="O44" s="45"/>
      <c r="P44" s="46">
        <f t="shared" si="16"/>
        <v>805</v>
      </c>
      <c r="Q44" s="47">
        <f t="shared" si="17"/>
        <v>2</v>
      </c>
    </row>
    <row r="45" spans="1:17" ht="18">
      <c r="A45" s="41" t="str">
        <f t="shared" si="15"/>
        <v>Finale Kassel 2 </v>
      </c>
      <c r="B45" s="42">
        <v>2</v>
      </c>
      <c r="C45" s="43">
        <v>883</v>
      </c>
      <c r="D45" s="31">
        <v>16</v>
      </c>
      <c r="E45" s="44" t="s">
        <v>88</v>
      </c>
      <c r="F45" s="45"/>
      <c r="G45" s="45">
        <v>191</v>
      </c>
      <c r="H45" s="45">
        <v>212</v>
      </c>
      <c r="I45" s="45">
        <v>203</v>
      </c>
      <c r="J45" s="45">
        <v>165</v>
      </c>
      <c r="K45" s="45"/>
      <c r="L45" s="45"/>
      <c r="M45" s="45"/>
      <c r="N45" s="45"/>
      <c r="O45" s="45"/>
      <c r="P45" s="46">
        <f t="shared" si="16"/>
        <v>771</v>
      </c>
      <c r="Q45" s="47">
        <f t="shared" si="17"/>
        <v>0</v>
      </c>
    </row>
    <row r="46" spans="1:17" ht="18">
      <c r="A46" s="41" t="str">
        <f t="shared" si="15"/>
        <v>BC Gießen 2</v>
      </c>
      <c r="B46" s="42">
        <v>5</v>
      </c>
      <c r="C46" s="43">
        <v>701</v>
      </c>
      <c r="D46" s="31">
        <v>13</v>
      </c>
      <c r="E46" s="44" t="s">
        <v>89</v>
      </c>
      <c r="F46" s="45"/>
      <c r="G46" s="45">
        <v>189</v>
      </c>
      <c r="H46" s="45">
        <v>222</v>
      </c>
      <c r="I46" s="45">
        <v>213</v>
      </c>
      <c r="J46" s="45"/>
      <c r="K46" s="45"/>
      <c r="L46" s="45">
        <v>207</v>
      </c>
      <c r="M46" s="45"/>
      <c r="N46" s="45"/>
      <c r="O46" s="45"/>
      <c r="P46" s="46">
        <f t="shared" si="16"/>
        <v>831</v>
      </c>
      <c r="Q46" s="47">
        <f t="shared" si="17"/>
        <v>2</v>
      </c>
    </row>
    <row r="47" spans="1:17" ht="18">
      <c r="A47" s="41">
        <f t="shared" si="15"/>
      </c>
      <c r="B47" s="42"/>
      <c r="C47" s="43"/>
      <c r="D47" s="31"/>
      <c r="E47" s="44" t="s">
        <v>90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">
      <c r="A48" s="41">
        <f t="shared" si="15"/>
      </c>
      <c r="B48" s="42"/>
      <c r="C48" s="43"/>
      <c r="D48" s="31"/>
      <c r="E48" s="44" t="s">
        <v>91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6">
        <f t="shared" si="16"/>
        <v>0</v>
      </c>
      <c r="Q48" s="47">
        <f t="shared" si="17"/>
        <v>0</v>
      </c>
    </row>
    <row r="49" spans="3:17" ht="12.75">
      <c r="C49" s="49"/>
      <c r="E49" s="50" t="s">
        <v>92</v>
      </c>
      <c r="F49" s="51">
        <f aca="true" t="shared" si="18" ref="F49:O49">COUNTA(F40:F48)</f>
        <v>0</v>
      </c>
      <c r="G49" s="51">
        <f t="shared" si="18"/>
        <v>5</v>
      </c>
      <c r="H49" s="51">
        <f t="shared" si="18"/>
        <v>7</v>
      </c>
      <c r="I49" s="51">
        <f t="shared" si="18"/>
        <v>7</v>
      </c>
      <c r="J49" s="51">
        <f t="shared" si="18"/>
        <v>6</v>
      </c>
      <c r="K49" s="51">
        <f t="shared" si="18"/>
        <v>0</v>
      </c>
      <c r="L49" s="51">
        <f t="shared" si="18"/>
        <v>3</v>
      </c>
      <c r="M49" s="51">
        <f t="shared" si="18"/>
        <v>0</v>
      </c>
      <c r="N49" s="51">
        <f t="shared" si="18"/>
        <v>0</v>
      </c>
      <c r="O49" s="51">
        <f t="shared" si="18"/>
        <v>0</v>
      </c>
      <c r="P49" s="51">
        <f>SUM(F49:O49)</f>
        <v>28</v>
      </c>
      <c r="Q49" s="52"/>
    </row>
    <row r="50" spans="3:17" ht="12.75">
      <c r="C50" s="49"/>
      <c r="E50" s="53" t="s">
        <v>93</v>
      </c>
      <c r="F50" s="51">
        <f>IF(ISERROR(F51/F49),"",F51/F49)</f>
      </c>
      <c r="G50" s="51">
        <f aca="true" t="shared" si="19" ref="G50:O50">IF(ISERROR(G51/G49),"",G51/G49)</f>
        <v>186.2</v>
      </c>
      <c r="H50" s="51">
        <f t="shared" si="19"/>
        <v>207.28571428571428</v>
      </c>
      <c r="I50" s="51">
        <f t="shared" si="19"/>
        <v>216.71428571428572</v>
      </c>
      <c r="J50" s="51">
        <f t="shared" si="19"/>
        <v>185.66666666666666</v>
      </c>
      <c r="K50" s="51">
        <f t="shared" si="19"/>
      </c>
      <c r="L50" s="51">
        <f t="shared" si="19"/>
        <v>177.66666666666666</v>
      </c>
      <c r="M50" s="51">
        <f t="shared" si="19"/>
      </c>
      <c r="N50" s="51">
        <f t="shared" si="19"/>
      </c>
      <c r="O50" s="51">
        <f t="shared" si="19"/>
      </c>
      <c r="P50" s="51">
        <f>P51/P49</f>
        <v>198.07142857142858</v>
      </c>
      <c r="Q50" s="52"/>
    </row>
    <row r="51" spans="3:17" ht="12.75">
      <c r="C51" s="49"/>
      <c r="E51" s="53" t="s">
        <v>77</v>
      </c>
      <c r="F51" s="54">
        <f aca="true" t="shared" si="20" ref="F51:O51">SUM(F40:F48)</f>
        <v>0</v>
      </c>
      <c r="G51" s="54">
        <f t="shared" si="20"/>
        <v>931</v>
      </c>
      <c r="H51" s="54">
        <f t="shared" si="20"/>
        <v>1451</v>
      </c>
      <c r="I51" s="54">
        <f t="shared" si="20"/>
        <v>1517</v>
      </c>
      <c r="J51" s="54">
        <f t="shared" si="20"/>
        <v>1114</v>
      </c>
      <c r="K51" s="54">
        <f t="shared" si="20"/>
        <v>0</v>
      </c>
      <c r="L51" s="54">
        <f t="shared" si="20"/>
        <v>533</v>
      </c>
      <c r="M51" s="54">
        <f t="shared" si="20"/>
        <v>0</v>
      </c>
      <c r="N51" s="54">
        <f t="shared" si="20"/>
        <v>0</v>
      </c>
      <c r="O51" s="54">
        <f t="shared" si="20"/>
        <v>0</v>
      </c>
      <c r="P51" s="55">
        <f>SUM(F51:O51)</f>
        <v>5546</v>
      </c>
      <c r="Q51" s="54">
        <f>SUM(Q40:Q48)</f>
        <v>6</v>
      </c>
    </row>
    <row r="53" spans="1:7" ht="18">
      <c r="A53" s="57" t="str">
        <f>Team_4</f>
        <v>BC 83 Kelsterbach 1</v>
      </c>
      <c r="B53" s="57"/>
      <c r="C53" s="57"/>
      <c r="D53" s="57"/>
      <c r="E53" s="57"/>
      <c r="F53" s="57"/>
      <c r="G53" s="57"/>
    </row>
    <row r="54" spans="3:17" ht="12.75" customHeight="1">
      <c r="C54" s="56"/>
      <c r="D54" s="29"/>
      <c r="E54" s="30"/>
      <c r="F54" s="31" t="s">
        <v>67</v>
      </c>
      <c r="G54" s="31" t="s">
        <v>68</v>
      </c>
      <c r="H54" s="31" t="s">
        <v>69</v>
      </c>
      <c r="I54" s="31" t="s">
        <v>70</v>
      </c>
      <c r="J54" s="31" t="s">
        <v>71</v>
      </c>
      <c r="K54" s="31" t="s">
        <v>72</v>
      </c>
      <c r="L54" s="31" t="s">
        <v>73</v>
      </c>
      <c r="M54" s="31" t="s">
        <v>74</v>
      </c>
      <c r="N54" s="31" t="s">
        <v>75</v>
      </c>
      <c r="O54" s="32" t="s">
        <v>76</v>
      </c>
      <c r="P54" s="33" t="s">
        <v>77</v>
      </c>
      <c r="Q54" s="33" t="s">
        <v>78</v>
      </c>
    </row>
    <row r="55" spans="1:17" ht="120" customHeight="1">
      <c r="A55" s="34" t="s">
        <v>79</v>
      </c>
      <c r="B55" s="34" t="s">
        <v>80</v>
      </c>
      <c r="C55" s="34" t="s">
        <v>8</v>
      </c>
      <c r="D55" s="34" t="s">
        <v>81</v>
      </c>
      <c r="E55" s="59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82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BC Wiesbaden 1</v>
      </c>
      <c r="B57" s="42">
        <v>3</v>
      </c>
      <c r="C57" s="43">
        <v>762</v>
      </c>
      <c r="D57" s="31">
        <v>10</v>
      </c>
      <c r="E57" s="44" t="s">
        <v>83</v>
      </c>
      <c r="F57" s="45">
        <v>279</v>
      </c>
      <c r="G57" s="45"/>
      <c r="H57" s="45">
        <v>187</v>
      </c>
      <c r="I57" s="45">
        <v>247</v>
      </c>
      <c r="J57" s="45"/>
      <c r="K57" s="45">
        <v>205</v>
      </c>
      <c r="L57" s="45"/>
      <c r="M57" s="45"/>
      <c r="N57" s="45"/>
      <c r="O57" s="45"/>
      <c r="P57" s="46">
        <f>IF(SUM(F57:O57)=0,0,SUM(F57:O57))</f>
        <v>918</v>
      </c>
      <c r="Q57" s="47">
        <f>IF(AND(ISBLANK(C57),P57=0),0,IF(P57&gt;C57,2,IF(P57&lt;C57,0,IF(P57=C57,1))))</f>
        <v>2</v>
      </c>
    </row>
    <row r="58" spans="1:17" ht="18" customHeight="1">
      <c r="A58" s="41" t="str">
        <f t="shared" si="22"/>
        <v>Finale Kassel 2 </v>
      </c>
      <c r="B58" s="42">
        <v>2</v>
      </c>
      <c r="C58" s="43">
        <v>715</v>
      </c>
      <c r="D58" s="31">
        <v>12</v>
      </c>
      <c r="E58" s="44" t="s">
        <v>84</v>
      </c>
      <c r="F58" s="45">
        <v>279</v>
      </c>
      <c r="G58" s="45"/>
      <c r="H58" s="45"/>
      <c r="I58" s="45">
        <v>223</v>
      </c>
      <c r="J58" s="45">
        <v>173</v>
      </c>
      <c r="K58" s="45">
        <v>189</v>
      </c>
      <c r="L58" s="45"/>
      <c r="M58" s="45"/>
      <c r="N58" s="45"/>
      <c r="O58" s="45"/>
      <c r="P58" s="46">
        <f aca="true" t="shared" si="23" ref="P58:P65">IF(SUM(F58:O58)=0,0,SUM(F58:O58))</f>
        <v>864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BC Gießen 2</v>
      </c>
      <c r="B59" s="42">
        <v>5</v>
      </c>
      <c r="C59" s="43">
        <v>808</v>
      </c>
      <c r="D59" s="31">
        <v>16</v>
      </c>
      <c r="E59" s="44" t="s">
        <v>85</v>
      </c>
      <c r="F59" s="45">
        <v>234</v>
      </c>
      <c r="G59" s="45"/>
      <c r="H59" s="45">
        <v>247</v>
      </c>
      <c r="I59" s="45">
        <v>184</v>
      </c>
      <c r="J59" s="45"/>
      <c r="K59" s="45">
        <v>207</v>
      </c>
      <c r="L59" s="45"/>
      <c r="M59" s="45"/>
      <c r="N59" s="45"/>
      <c r="O59" s="45"/>
      <c r="P59" s="46">
        <f t="shared" si="23"/>
        <v>872</v>
      </c>
      <c r="Q59" s="47">
        <f t="shared" si="24"/>
        <v>2</v>
      </c>
    </row>
    <row r="60" spans="1:17" ht="18" customHeight="1">
      <c r="A60" s="41" t="str">
        <f t="shared" si="22"/>
        <v>FSV Frankfurt 1 </v>
      </c>
      <c r="B60" s="42">
        <v>8</v>
      </c>
      <c r="C60" s="43">
        <v>838</v>
      </c>
      <c r="D60" s="31">
        <v>14</v>
      </c>
      <c r="E60" s="44" t="s">
        <v>86</v>
      </c>
      <c r="F60" s="45">
        <v>169</v>
      </c>
      <c r="G60" s="45"/>
      <c r="H60" s="45">
        <v>204</v>
      </c>
      <c r="I60" s="45"/>
      <c r="J60" s="45">
        <v>143</v>
      </c>
      <c r="K60" s="45">
        <v>154</v>
      </c>
      <c r="L60" s="45"/>
      <c r="M60" s="45"/>
      <c r="N60" s="45"/>
      <c r="O60" s="45"/>
      <c r="P60" s="46">
        <f t="shared" si="23"/>
        <v>670</v>
      </c>
      <c r="Q60" s="47">
        <f t="shared" si="24"/>
        <v>0</v>
      </c>
    </row>
    <row r="61" spans="1:17" ht="18" customHeight="1">
      <c r="A61" s="41" t="str">
        <f t="shared" si="22"/>
        <v>SW Friedberg 1</v>
      </c>
      <c r="B61" s="42">
        <v>6</v>
      </c>
      <c r="C61" s="43">
        <v>774</v>
      </c>
      <c r="D61" s="31">
        <v>9</v>
      </c>
      <c r="E61" s="44" t="s">
        <v>87</v>
      </c>
      <c r="F61" s="45">
        <v>210</v>
      </c>
      <c r="G61" s="45"/>
      <c r="H61" s="45">
        <v>243</v>
      </c>
      <c r="I61" s="45">
        <v>171</v>
      </c>
      <c r="J61" s="45"/>
      <c r="K61" s="45">
        <v>248</v>
      </c>
      <c r="L61" s="45"/>
      <c r="M61" s="45"/>
      <c r="N61" s="45"/>
      <c r="O61" s="45"/>
      <c r="P61" s="46">
        <f t="shared" si="23"/>
        <v>872</v>
      </c>
      <c r="Q61" s="47">
        <f t="shared" si="24"/>
        <v>2</v>
      </c>
    </row>
    <row r="62" spans="1:17" ht="18" customHeight="1">
      <c r="A62" s="41" t="str">
        <f t="shared" si="22"/>
        <v>BSV Oberrad 1</v>
      </c>
      <c r="B62" s="42">
        <v>1</v>
      </c>
      <c r="C62" s="43">
        <v>764</v>
      </c>
      <c r="D62" s="31">
        <v>11</v>
      </c>
      <c r="E62" s="44" t="s">
        <v>88</v>
      </c>
      <c r="F62" s="45">
        <v>201</v>
      </c>
      <c r="G62" s="45"/>
      <c r="H62" s="45">
        <v>233</v>
      </c>
      <c r="I62" s="45"/>
      <c r="J62" s="45">
        <v>193</v>
      </c>
      <c r="K62" s="45">
        <v>203</v>
      </c>
      <c r="L62" s="45"/>
      <c r="M62" s="45"/>
      <c r="N62" s="45"/>
      <c r="O62" s="45"/>
      <c r="P62" s="46">
        <f t="shared" si="23"/>
        <v>830</v>
      </c>
      <c r="Q62" s="47">
        <f t="shared" si="24"/>
        <v>2</v>
      </c>
    </row>
    <row r="63" spans="1:17" ht="18" customHeight="1">
      <c r="A63" s="41" t="str">
        <f t="shared" si="22"/>
        <v>BC Cosmos Wiesbaden </v>
      </c>
      <c r="B63" s="42">
        <v>7</v>
      </c>
      <c r="C63" s="43">
        <v>789</v>
      </c>
      <c r="D63" s="31">
        <v>15</v>
      </c>
      <c r="E63" s="44" t="s">
        <v>89</v>
      </c>
      <c r="F63" s="45">
        <v>200</v>
      </c>
      <c r="G63" s="45"/>
      <c r="H63" s="45">
        <v>195</v>
      </c>
      <c r="I63" s="45">
        <v>210</v>
      </c>
      <c r="J63" s="45"/>
      <c r="K63" s="45">
        <v>230</v>
      </c>
      <c r="L63" s="45"/>
      <c r="M63" s="45"/>
      <c r="N63" s="45"/>
      <c r="O63" s="45"/>
      <c r="P63" s="46">
        <f t="shared" si="23"/>
        <v>835</v>
      </c>
      <c r="Q63" s="47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 t="s">
        <v>90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>
      <c r="A65" s="41">
        <f t="shared" si="22"/>
      </c>
      <c r="B65" s="42"/>
      <c r="C65" s="43"/>
      <c r="D65" s="31"/>
      <c r="E65" s="44" t="s">
        <v>91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 t="shared" si="23"/>
        <v>0</v>
      </c>
      <c r="Q65" s="47">
        <f t="shared" si="24"/>
        <v>0</v>
      </c>
    </row>
    <row r="66" spans="3:17" ht="12.75">
      <c r="C66" s="49"/>
      <c r="E66" s="50" t="s">
        <v>92</v>
      </c>
      <c r="F66" s="51">
        <f aca="true" t="shared" si="25" ref="F66:O66">COUNTA(F57:F65)</f>
        <v>7</v>
      </c>
      <c r="G66" s="51">
        <f t="shared" si="25"/>
        <v>0</v>
      </c>
      <c r="H66" s="51">
        <f t="shared" si="25"/>
        <v>6</v>
      </c>
      <c r="I66" s="51">
        <f t="shared" si="25"/>
        <v>5</v>
      </c>
      <c r="J66" s="51">
        <f t="shared" si="25"/>
        <v>3</v>
      </c>
      <c r="K66" s="51">
        <f t="shared" si="25"/>
        <v>7</v>
      </c>
      <c r="L66" s="51">
        <f t="shared" si="25"/>
        <v>0</v>
      </c>
      <c r="M66" s="51">
        <f t="shared" si="25"/>
        <v>0</v>
      </c>
      <c r="N66" s="51">
        <f t="shared" si="25"/>
        <v>0</v>
      </c>
      <c r="O66" s="51">
        <f t="shared" si="25"/>
        <v>0</v>
      </c>
      <c r="P66" s="51">
        <f>SUM(F66:O66)</f>
        <v>28</v>
      </c>
      <c r="Q66" s="52"/>
    </row>
    <row r="67" spans="3:17" ht="12.75">
      <c r="C67" s="49"/>
      <c r="E67" s="53" t="s">
        <v>93</v>
      </c>
      <c r="F67" s="51">
        <f>IF(ISERROR(F68/F66),"",F68/F66)</f>
        <v>224.57142857142858</v>
      </c>
      <c r="G67" s="51">
        <f aca="true" t="shared" si="26" ref="G67:O67">IF(ISERROR(G68/G66),"",G68/G66)</f>
      </c>
      <c r="H67" s="51">
        <f t="shared" si="26"/>
        <v>218.16666666666666</v>
      </c>
      <c r="I67" s="51">
        <f t="shared" si="26"/>
        <v>207</v>
      </c>
      <c r="J67" s="51">
        <f t="shared" si="26"/>
        <v>169.66666666666666</v>
      </c>
      <c r="K67" s="51">
        <f t="shared" si="26"/>
        <v>205.14285714285714</v>
      </c>
      <c r="L67" s="51">
        <f t="shared" si="26"/>
      </c>
      <c r="M67" s="51">
        <f t="shared" si="26"/>
      </c>
      <c r="N67" s="51">
        <f t="shared" si="26"/>
      </c>
      <c r="O67" s="51">
        <f t="shared" si="26"/>
      </c>
      <c r="P67" s="51">
        <f>P68/P66</f>
        <v>209.32142857142858</v>
      </c>
      <c r="Q67" s="52"/>
    </row>
    <row r="68" spans="3:17" ht="12.75">
      <c r="C68" s="49"/>
      <c r="E68" s="53" t="s">
        <v>77</v>
      </c>
      <c r="F68" s="54">
        <f aca="true" t="shared" si="27" ref="F68:O68">SUM(F57:F65)</f>
        <v>1572</v>
      </c>
      <c r="G68" s="54">
        <f t="shared" si="27"/>
        <v>0</v>
      </c>
      <c r="H68" s="54">
        <f t="shared" si="27"/>
        <v>1309</v>
      </c>
      <c r="I68" s="54">
        <f t="shared" si="27"/>
        <v>1035</v>
      </c>
      <c r="J68" s="54">
        <f t="shared" si="27"/>
        <v>509</v>
      </c>
      <c r="K68" s="54">
        <f t="shared" si="27"/>
        <v>1436</v>
      </c>
      <c r="L68" s="54">
        <f t="shared" si="27"/>
        <v>0</v>
      </c>
      <c r="M68" s="54">
        <f t="shared" si="27"/>
        <v>0</v>
      </c>
      <c r="N68" s="54">
        <f t="shared" si="27"/>
        <v>0</v>
      </c>
      <c r="O68" s="54">
        <f t="shared" si="27"/>
        <v>0</v>
      </c>
      <c r="P68" s="55">
        <f>SUM(F68:O68)</f>
        <v>5861</v>
      </c>
      <c r="Q68" s="54">
        <f>SUM(Q57:Q65)</f>
        <v>12</v>
      </c>
    </row>
    <row r="70" spans="1:7" ht="18">
      <c r="A70" s="57" t="str">
        <f>Team_5</f>
        <v>BC Gießen 2</v>
      </c>
      <c r="B70" s="57"/>
      <c r="C70" s="57"/>
      <c r="D70" s="57"/>
      <c r="E70" s="57"/>
      <c r="F70" s="57"/>
      <c r="G70" s="57"/>
    </row>
    <row r="71" spans="3:17" ht="12.75" customHeight="1">
      <c r="C71" s="56"/>
      <c r="D71" s="29"/>
      <c r="E71" s="30"/>
      <c r="F71" s="31" t="s">
        <v>67</v>
      </c>
      <c r="G71" s="31" t="s">
        <v>68</v>
      </c>
      <c r="H71" s="31" t="s">
        <v>69</v>
      </c>
      <c r="I71" s="31" t="s">
        <v>70</v>
      </c>
      <c r="J71" s="31" t="s">
        <v>71</v>
      </c>
      <c r="K71" s="31" t="s">
        <v>72</v>
      </c>
      <c r="L71" s="31" t="s">
        <v>73</v>
      </c>
      <c r="M71" s="31" t="s">
        <v>74</v>
      </c>
      <c r="N71" s="31" t="s">
        <v>75</v>
      </c>
      <c r="O71" s="32" t="s">
        <v>76</v>
      </c>
      <c r="P71" s="33" t="s">
        <v>77</v>
      </c>
      <c r="Q71" s="33" t="s">
        <v>78</v>
      </c>
    </row>
    <row r="72" spans="1:17" ht="120" customHeight="1">
      <c r="A72" s="34" t="s">
        <v>79</v>
      </c>
      <c r="B72" s="34" t="s">
        <v>80</v>
      </c>
      <c r="C72" s="34" t="s">
        <v>8</v>
      </c>
      <c r="D72" s="34" t="s">
        <v>81</v>
      </c>
      <c r="E72" s="59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82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SW Friedberg 1</v>
      </c>
      <c r="B74" s="42">
        <v>6</v>
      </c>
      <c r="C74" s="43">
        <v>715</v>
      </c>
      <c r="D74" s="31">
        <v>11</v>
      </c>
      <c r="E74" s="44" t="s">
        <v>83</v>
      </c>
      <c r="F74" s="45">
        <v>158</v>
      </c>
      <c r="G74" s="45">
        <v>181</v>
      </c>
      <c r="H74" s="45">
        <v>158</v>
      </c>
      <c r="I74" s="45">
        <v>190</v>
      </c>
      <c r="J74" s="45"/>
      <c r="K74" s="45"/>
      <c r="L74" s="45"/>
      <c r="M74" s="45"/>
      <c r="N74" s="45"/>
      <c r="O74" s="45"/>
      <c r="P74" s="46">
        <f>IF(SUM(F74:O74)=0,0,SUM(F74:O74))</f>
        <v>687</v>
      </c>
      <c r="Q74" s="47">
        <f>IF(AND(ISBLANK(C74),P74=0),0,IF(P74&gt;C74,2,IF(P74&lt;C74,0,IF(P74=C74,1))))</f>
        <v>0</v>
      </c>
    </row>
    <row r="75" spans="1:17" ht="18" customHeight="1">
      <c r="A75" s="41" t="str">
        <f t="shared" si="29"/>
        <v>BC Cosmos Wiesbaden </v>
      </c>
      <c r="B75" s="42">
        <v>7</v>
      </c>
      <c r="C75" s="43">
        <v>801</v>
      </c>
      <c r="D75" s="31">
        <v>9</v>
      </c>
      <c r="E75" s="44" t="s">
        <v>84</v>
      </c>
      <c r="F75" s="45"/>
      <c r="G75" s="45">
        <v>163</v>
      </c>
      <c r="H75" s="45">
        <v>184</v>
      </c>
      <c r="I75" s="45">
        <v>164</v>
      </c>
      <c r="J75" s="45">
        <v>148</v>
      </c>
      <c r="K75" s="45"/>
      <c r="L75" s="45"/>
      <c r="M75" s="45"/>
      <c r="N75" s="45"/>
      <c r="O75" s="45"/>
      <c r="P75" s="46">
        <f aca="true" t="shared" si="30" ref="P75:P82">IF(SUM(F75:O75)=0,0,SUM(F75:O75))</f>
        <v>659</v>
      </c>
      <c r="Q75" s="47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BC 83 Kelsterbach 1</v>
      </c>
      <c r="B76" s="42">
        <v>4</v>
      </c>
      <c r="C76" s="43">
        <v>872</v>
      </c>
      <c r="D76" s="31">
        <v>15</v>
      </c>
      <c r="E76" s="44" t="s">
        <v>85</v>
      </c>
      <c r="F76" s="45">
        <v>210</v>
      </c>
      <c r="G76" s="45">
        <v>192</v>
      </c>
      <c r="H76" s="45">
        <v>206</v>
      </c>
      <c r="I76" s="45">
        <v>200</v>
      </c>
      <c r="J76" s="45"/>
      <c r="K76" s="45"/>
      <c r="L76" s="45"/>
      <c r="M76" s="45"/>
      <c r="N76" s="45"/>
      <c r="O76" s="45"/>
      <c r="P76" s="46">
        <f t="shared" si="30"/>
        <v>808</v>
      </c>
      <c r="Q76" s="47">
        <f t="shared" si="31"/>
        <v>0</v>
      </c>
    </row>
    <row r="77" spans="1:17" ht="18" customHeight="1">
      <c r="A77" s="41" t="str">
        <f t="shared" si="29"/>
        <v>BSV Oberrad 1</v>
      </c>
      <c r="B77" s="42">
        <v>1</v>
      </c>
      <c r="C77" s="43">
        <v>755</v>
      </c>
      <c r="D77" s="31">
        <v>12</v>
      </c>
      <c r="E77" s="44" t="s">
        <v>86</v>
      </c>
      <c r="F77" s="45">
        <v>194</v>
      </c>
      <c r="G77" s="45">
        <v>183</v>
      </c>
      <c r="H77" s="45">
        <v>210</v>
      </c>
      <c r="I77" s="45">
        <v>178</v>
      </c>
      <c r="J77" s="45"/>
      <c r="K77" s="45"/>
      <c r="L77" s="45"/>
      <c r="M77" s="45"/>
      <c r="N77" s="45"/>
      <c r="O77" s="45"/>
      <c r="P77" s="46">
        <f t="shared" si="30"/>
        <v>765</v>
      </c>
      <c r="Q77" s="47">
        <f t="shared" si="31"/>
        <v>2</v>
      </c>
    </row>
    <row r="78" spans="1:17" ht="18" customHeight="1">
      <c r="A78" s="41" t="str">
        <f t="shared" si="29"/>
        <v>Finale Kassel 2 </v>
      </c>
      <c r="B78" s="42">
        <v>2</v>
      </c>
      <c r="C78" s="43">
        <v>820</v>
      </c>
      <c r="D78" s="31">
        <v>13</v>
      </c>
      <c r="E78" s="44" t="s">
        <v>87</v>
      </c>
      <c r="F78" s="45">
        <v>136</v>
      </c>
      <c r="G78" s="45">
        <v>149</v>
      </c>
      <c r="H78" s="45">
        <v>192</v>
      </c>
      <c r="I78" s="45">
        <v>191</v>
      </c>
      <c r="J78" s="45"/>
      <c r="K78" s="45"/>
      <c r="L78" s="45"/>
      <c r="M78" s="45"/>
      <c r="N78" s="45"/>
      <c r="O78" s="45"/>
      <c r="P78" s="46">
        <f t="shared" si="30"/>
        <v>668</v>
      </c>
      <c r="Q78" s="47">
        <f t="shared" si="31"/>
        <v>0</v>
      </c>
    </row>
    <row r="79" spans="1:17" ht="18" customHeight="1">
      <c r="A79" s="41" t="str">
        <f t="shared" si="29"/>
        <v>FSV Frankfurt 1 </v>
      </c>
      <c r="B79" s="42">
        <v>8</v>
      </c>
      <c r="C79" s="43">
        <v>740</v>
      </c>
      <c r="D79" s="31">
        <v>10</v>
      </c>
      <c r="E79" s="44" t="s">
        <v>88</v>
      </c>
      <c r="F79" s="45"/>
      <c r="G79" s="45">
        <v>192</v>
      </c>
      <c r="H79" s="45">
        <v>181</v>
      </c>
      <c r="I79" s="45">
        <v>167</v>
      </c>
      <c r="J79" s="45">
        <v>173</v>
      </c>
      <c r="K79" s="45"/>
      <c r="L79" s="45"/>
      <c r="M79" s="45"/>
      <c r="N79" s="45"/>
      <c r="O79" s="45"/>
      <c r="P79" s="46">
        <f t="shared" si="30"/>
        <v>713</v>
      </c>
      <c r="Q79" s="47">
        <f t="shared" si="31"/>
        <v>0</v>
      </c>
    </row>
    <row r="80" spans="1:17" ht="18" customHeight="1">
      <c r="A80" s="41" t="str">
        <f t="shared" si="29"/>
        <v>BC Wiesbaden 1</v>
      </c>
      <c r="B80" s="42">
        <v>3</v>
      </c>
      <c r="C80" s="43">
        <v>831</v>
      </c>
      <c r="D80" s="31">
        <v>14</v>
      </c>
      <c r="E80" s="44" t="s">
        <v>89</v>
      </c>
      <c r="F80" s="45"/>
      <c r="G80" s="45">
        <v>169</v>
      </c>
      <c r="H80" s="45">
        <v>183</v>
      </c>
      <c r="I80" s="45">
        <v>191</v>
      </c>
      <c r="J80" s="45">
        <v>158</v>
      </c>
      <c r="K80" s="45"/>
      <c r="L80" s="45"/>
      <c r="M80" s="45"/>
      <c r="N80" s="45"/>
      <c r="O80" s="45"/>
      <c r="P80" s="46">
        <f t="shared" si="30"/>
        <v>701</v>
      </c>
      <c r="Q80" s="47">
        <f t="shared" si="31"/>
        <v>0</v>
      </c>
    </row>
    <row r="81" spans="1:17" ht="18" customHeight="1">
      <c r="A81" s="41">
        <f t="shared" si="29"/>
      </c>
      <c r="B81" s="42"/>
      <c r="C81" s="43"/>
      <c r="D81" s="31"/>
      <c r="E81" s="44" t="s">
        <v>90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>
      <c r="A82" s="41">
        <f t="shared" si="29"/>
      </c>
      <c r="B82" s="42"/>
      <c r="C82" s="43"/>
      <c r="D82" s="31"/>
      <c r="E82" s="44" t="s">
        <v>91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6">
        <f t="shared" si="30"/>
        <v>0</v>
      </c>
      <c r="Q82" s="47">
        <f t="shared" si="31"/>
        <v>0</v>
      </c>
    </row>
    <row r="83" spans="3:17" ht="12.75">
      <c r="C83" s="49"/>
      <c r="E83" s="50" t="s">
        <v>92</v>
      </c>
      <c r="F83" s="51">
        <f aca="true" t="shared" si="32" ref="F83:O83">COUNTA(F74:F82)</f>
        <v>4</v>
      </c>
      <c r="G83" s="51">
        <f t="shared" si="32"/>
        <v>7</v>
      </c>
      <c r="H83" s="51">
        <f t="shared" si="32"/>
        <v>7</v>
      </c>
      <c r="I83" s="51">
        <f t="shared" si="32"/>
        <v>7</v>
      </c>
      <c r="J83" s="51">
        <f t="shared" si="32"/>
        <v>3</v>
      </c>
      <c r="K83" s="51">
        <f t="shared" si="32"/>
        <v>0</v>
      </c>
      <c r="L83" s="51">
        <f t="shared" si="32"/>
        <v>0</v>
      </c>
      <c r="M83" s="51">
        <f t="shared" si="32"/>
        <v>0</v>
      </c>
      <c r="N83" s="51">
        <f t="shared" si="32"/>
        <v>0</v>
      </c>
      <c r="O83" s="51">
        <f t="shared" si="32"/>
        <v>0</v>
      </c>
      <c r="P83" s="51">
        <f>SUM(F83:O83)</f>
        <v>28</v>
      </c>
      <c r="Q83" s="52"/>
    </row>
    <row r="84" spans="3:17" ht="12.75">
      <c r="C84" s="49"/>
      <c r="E84" s="53" t="s">
        <v>93</v>
      </c>
      <c r="F84" s="51">
        <f>IF(ISERROR(F85/F83),"",F85/F83)</f>
        <v>174.5</v>
      </c>
      <c r="G84" s="51">
        <f aca="true" t="shared" si="33" ref="G84:O84">IF(ISERROR(G85/G83),"",G85/G83)</f>
        <v>175.57142857142858</v>
      </c>
      <c r="H84" s="51">
        <f t="shared" si="33"/>
        <v>187.71428571428572</v>
      </c>
      <c r="I84" s="51">
        <f t="shared" si="33"/>
        <v>183</v>
      </c>
      <c r="J84" s="51">
        <f t="shared" si="33"/>
        <v>159.66666666666666</v>
      </c>
      <c r="K84" s="51">
        <f t="shared" si="33"/>
      </c>
      <c r="L84" s="51">
        <f t="shared" si="33"/>
      </c>
      <c r="M84" s="51">
        <f t="shared" si="33"/>
      </c>
      <c r="N84" s="51">
        <f t="shared" si="33"/>
      </c>
      <c r="O84" s="51">
        <f t="shared" si="33"/>
      </c>
      <c r="P84" s="51">
        <f>P85/P83</f>
        <v>178.60714285714286</v>
      </c>
      <c r="Q84" s="52"/>
    </row>
    <row r="85" spans="3:17" ht="12.75">
      <c r="C85" s="49"/>
      <c r="E85" s="53" t="s">
        <v>77</v>
      </c>
      <c r="F85" s="54">
        <f aca="true" t="shared" si="34" ref="F85:O85">SUM(F74:F82)</f>
        <v>698</v>
      </c>
      <c r="G85" s="54">
        <f t="shared" si="34"/>
        <v>1229</v>
      </c>
      <c r="H85" s="54">
        <f t="shared" si="34"/>
        <v>1314</v>
      </c>
      <c r="I85" s="54">
        <f t="shared" si="34"/>
        <v>1281</v>
      </c>
      <c r="J85" s="54">
        <f t="shared" si="34"/>
        <v>479</v>
      </c>
      <c r="K85" s="54">
        <f t="shared" si="34"/>
        <v>0</v>
      </c>
      <c r="L85" s="54">
        <f t="shared" si="34"/>
        <v>0</v>
      </c>
      <c r="M85" s="54">
        <f t="shared" si="34"/>
        <v>0</v>
      </c>
      <c r="N85" s="54">
        <f t="shared" si="34"/>
        <v>0</v>
      </c>
      <c r="O85" s="54">
        <f t="shared" si="34"/>
        <v>0</v>
      </c>
      <c r="P85" s="55">
        <f>SUM(F85:O85)</f>
        <v>5001</v>
      </c>
      <c r="Q85" s="54">
        <f>SUM(Q74:Q82)</f>
        <v>2</v>
      </c>
    </row>
    <row r="87" spans="1:7" ht="18">
      <c r="A87" s="57" t="str">
        <f>Team_6</f>
        <v>SW Friedberg 1</v>
      </c>
      <c r="B87" s="57"/>
      <c r="C87" s="57"/>
      <c r="D87" s="57"/>
      <c r="E87" s="57"/>
      <c r="F87" s="57"/>
      <c r="G87" s="57"/>
    </row>
    <row r="88" spans="3:17" ht="12.75" customHeight="1">
      <c r="C88" s="56"/>
      <c r="D88" s="29"/>
      <c r="E88" s="30"/>
      <c r="F88" s="31" t="s">
        <v>67</v>
      </c>
      <c r="G88" s="31" t="s">
        <v>68</v>
      </c>
      <c r="H88" s="31" t="s">
        <v>69</v>
      </c>
      <c r="I88" s="31" t="s">
        <v>70</v>
      </c>
      <c r="J88" s="31" t="s">
        <v>71</v>
      </c>
      <c r="K88" s="31" t="s">
        <v>72</v>
      </c>
      <c r="L88" s="31" t="s">
        <v>73</v>
      </c>
      <c r="M88" s="31" t="s">
        <v>74</v>
      </c>
      <c r="N88" s="31" t="s">
        <v>75</v>
      </c>
      <c r="O88" s="32" t="s">
        <v>76</v>
      </c>
      <c r="P88" s="33" t="s">
        <v>77</v>
      </c>
      <c r="Q88" s="33" t="s">
        <v>78</v>
      </c>
    </row>
    <row r="89" spans="1:17" ht="120" customHeight="1">
      <c r="A89" s="34" t="s">
        <v>79</v>
      </c>
      <c r="B89" s="34" t="s">
        <v>80</v>
      </c>
      <c r="C89" s="34" t="s">
        <v>8</v>
      </c>
      <c r="D89" s="34" t="s">
        <v>81</v>
      </c>
      <c r="E89" s="59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82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BC Gießen 2</v>
      </c>
      <c r="B91" s="42">
        <v>5</v>
      </c>
      <c r="C91" s="43">
        <v>687</v>
      </c>
      <c r="D91" s="31">
        <v>12</v>
      </c>
      <c r="E91" s="44" t="s">
        <v>83</v>
      </c>
      <c r="F91" s="45">
        <v>151</v>
      </c>
      <c r="G91" s="45">
        <v>208</v>
      </c>
      <c r="H91" s="45">
        <v>217</v>
      </c>
      <c r="I91" s="45"/>
      <c r="J91" s="45">
        <v>139</v>
      </c>
      <c r="K91" s="45"/>
      <c r="L91" s="45"/>
      <c r="M91" s="45"/>
      <c r="N91" s="45"/>
      <c r="O91" s="45"/>
      <c r="P91" s="46">
        <f>IF(SUM(F91:O91)=0,0,SUM(F91:O91))</f>
        <v>715</v>
      </c>
      <c r="Q91" s="47">
        <f aca="true" t="shared" si="37" ref="Q91:Q99">IF(AND(ISBLANK(C91),P91=0),0,IF(P91&gt;C91,2,IF(P91&lt;C91,0,IF(P91=C91,1))))</f>
        <v>2</v>
      </c>
    </row>
    <row r="92" spans="1:17" ht="18" customHeight="1">
      <c r="A92" s="41" t="str">
        <f t="shared" si="36"/>
        <v>FSV Frankfurt 1 </v>
      </c>
      <c r="B92" s="42">
        <v>8</v>
      </c>
      <c r="C92" s="43">
        <v>859</v>
      </c>
      <c r="D92" s="31">
        <v>15</v>
      </c>
      <c r="E92" s="44" t="s">
        <v>84</v>
      </c>
      <c r="F92" s="45">
        <v>150</v>
      </c>
      <c r="G92" s="45">
        <v>189</v>
      </c>
      <c r="H92" s="45">
        <v>168</v>
      </c>
      <c r="I92" s="45">
        <v>195</v>
      </c>
      <c r="J92" s="45"/>
      <c r="K92" s="45"/>
      <c r="L92" s="45"/>
      <c r="M92" s="45"/>
      <c r="N92" s="45"/>
      <c r="O92" s="45"/>
      <c r="P92" s="46">
        <f aca="true" t="shared" si="38" ref="P92:P99">IF(SUM(F92:O92)=0,0,SUM(F92:O92))</f>
        <v>702</v>
      </c>
      <c r="Q92" s="47">
        <f t="shared" si="37"/>
        <v>0</v>
      </c>
    </row>
    <row r="93" spans="1:17" ht="18" customHeight="1">
      <c r="A93" s="41" t="str">
        <f t="shared" si="36"/>
        <v>Finale Kassel 2 </v>
      </c>
      <c r="B93" s="42">
        <v>2</v>
      </c>
      <c r="C93" s="43">
        <v>739</v>
      </c>
      <c r="D93" s="31">
        <v>14</v>
      </c>
      <c r="E93" s="44" t="s">
        <v>85</v>
      </c>
      <c r="F93" s="45"/>
      <c r="G93" s="45">
        <v>211</v>
      </c>
      <c r="H93" s="45">
        <v>162</v>
      </c>
      <c r="I93" s="45">
        <v>169</v>
      </c>
      <c r="J93" s="45">
        <v>193</v>
      </c>
      <c r="K93" s="45"/>
      <c r="L93" s="45"/>
      <c r="M93" s="45"/>
      <c r="N93" s="45"/>
      <c r="O93" s="45"/>
      <c r="P93" s="46">
        <f t="shared" si="38"/>
        <v>735</v>
      </c>
      <c r="Q93" s="47">
        <f t="shared" si="37"/>
        <v>0</v>
      </c>
    </row>
    <row r="94" spans="1:17" ht="18" customHeight="1">
      <c r="A94" s="41" t="str">
        <f t="shared" si="36"/>
        <v>BC Wiesbaden 1</v>
      </c>
      <c r="B94" s="42">
        <v>3</v>
      </c>
      <c r="C94" s="43">
        <v>719</v>
      </c>
      <c r="D94" s="31">
        <v>16</v>
      </c>
      <c r="E94" s="44" t="s">
        <v>86</v>
      </c>
      <c r="F94" s="45"/>
      <c r="G94" s="45">
        <v>214</v>
      </c>
      <c r="H94" s="45">
        <v>228</v>
      </c>
      <c r="I94" s="45">
        <v>165</v>
      </c>
      <c r="J94" s="45">
        <v>170</v>
      </c>
      <c r="K94" s="45"/>
      <c r="L94" s="45"/>
      <c r="M94" s="45"/>
      <c r="N94" s="45"/>
      <c r="O94" s="45"/>
      <c r="P94" s="46">
        <f t="shared" si="38"/>
        <v>777</v>
      </c>
      <c r="Q94" s="47">
        <f t="shared" si="37"/>
        <v>2</v>
      </c>
    </row>
    <row r="95" spans="1:17" ht="18" customHeight="1">
      <c r="A95" s="41" t="str">
        <f t="shared" si="36"/>
        <v>BC 83 Kelsterbach 1</v>
      </c>
      <c r="B95" s="42">
        <v>4</v>
      </c>
      <c r="C95" s="43">
        <v>872</v>
      </c>
      <c r="D95" s="31">
        <v>10</v>
      </c>
      <c r="E95" s="44" t="s">
        <v>87</v>
      </c>
      <c r="F95" s="45"/>
      <c r="G95" s="45">
        <v>175</v>
      </c>
      <c r="H95" s="45">
        <v>232</v>
      </c>
      <c r="I95" s="45">
        <v>174</v>
      </c>
      <c r="J95" s="45">
        <v>193</v>
      </c>
      <c r="K95" s="45"/>
      <c r="L95" s="45"/>
      <c r="M95" s="45"/>
      <c r="N95" s="45"/>
      <c r="O95" s="45"/>
      <c r="P95" s="46">
        <f t="shared" si="38"/>
        <v>774</v>
      </c>
      <c r="Q95" s="47">
        <f t="shared" si="37"/>
        <v>0</v>
      </c>
    </row>
    <row r="96" spans="1:17" ht="18" customHeight="1">
      <c r="A96" s="41" t="str">
        <f t="shared" si="36"/>
        <v>BC Cosmos Wiesbaden </v>
      </c>
      <c r="B96" s="42">
        <v>7</v>
      </c>
      <c r="C96" s="43">
        <v>696</v>
      </c>
      <c r="D96" s="31">
        <v>13</v>
      </c>
      <c r="E96" s="44" t="s">
        <v>88</v>
      </c>
      <c r="F96" s="45"/>
      <c r="G96" s="45">
        <v>202</v>
      </c>
      <c r="H96" s="45">
        <v>234</v>
      </c>
      <c r="I96" s="45">
        <v>198</v>
      </c>
      <c r="J96" s="45">
        <v>220</v>
      </c>
      <c r="K96" s="45"/>
      <c r="L96" s="45"/>
      <c r="M96" s="45"/>
      <c r="N96" s="45"/>
      <c r="O96" s="45"/>
      <c r="P96" s="46">
        <f t="shared" si="38"/>
        <v>854</v>
      </c>
      <c r="Q96" s="47">
        <f t="shared" si="37"/>
        <v>2</v>
      </c>
    </row>
    <row r="97" spans="1:17" ht="18" customHeight="1">
      <c r="A97" s="41" t="str">
        <f t="shared" si="36"/>
        <v>BSV Oberrad 1</v>
      </c>
      <c r="B97" s="42">
        <v>1</v>
      </c>
      <c r="C97" s="43">
        <v>834</v>
      </c>
      <c r="D97" s="31">
        <v>9</v>
      </c>
      <c r="E97" s="44" t="s">
        <v>89</v>
      </c>
      <c r="F97" s="45"/>
      <c r="G97" s="45">
        <v>223</v>
      </c>
      <c r="H97" s="45">
        <v>204</v>
      </c>
      <c r="I97" s="45">
        <v>184</v>
      </c>
      <c r="J97" s="45">
        <v>225</v>
      </c>
      <c r="K97" s="45"/>
      <c r="L97" s="45"/>
      <c r="M97" s="45"/>
      <c r="N97" s="45"/>
      <c r="O97" s="45"/>
      <c r="P97" s="46">
        <f t="shared" si="38"/>
        <v>836</v>
      </c>
      <c r="Q97" s="47">
        <f t="shared" si="37"/>
        <v>2</v>
      </c>
    </row>
    <row r="98" spans="1:17" ht="18" customHeight="1">
      <c r="A98" s="41">
        <f t="shared" si="36"/>
      </c>
      <c r="B98" s="42"/>
      <c r="C98" s="43"/>
      <c r="D98" s="31"/>
      <c r="E98" s="44" t="s">
        <v>90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>
      <c r="A99" s="41">
        <f t="shared" si="36"/>
      </c>
      <c r="B99" s="42"/>
      <c r="C99" s="43"/>
      <c r="D99" s="31"/>
      <c r="E99" s="44" t="s">
        <v>91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6">
        <f t="shared" si="38"/>
        <v>0</v>
      </c>
      <c r="Q99" s="47">
        <f t="shared" si="37"/>
        <v>0</v>
      </c>
    </row>
    <row r="100" spans="3:17" ht="12.75">
      <c r="C100" s="49"/>
      <c r="E100" s="50" t="s">
        <v>92</v>
      </c>
      <c r="F100" s="51">
        <f aca="true" t="shared" si="39" ref="F100:O100">COUNTA(F91:F99)</f>
        <v>2</v>
      </c>
      <c r="G100" s="51">
        <f t="shared" si="39"/>
        <v>7</v>
      </c>
      <c r="H100" s="51">
        <f t="shared" si="39"/>
        <v>7</v>
      </c>
      <c r="I100" s="51">
        <f t="shared" si="39"/>
        <v>6</v>
      </c>
      <c r="J100" s="51">
        <f t="shared" si="39"/>
        <v>6</v>
      </c>
      <c r="K100" s="51">
        <f t="shared" si="39"/>
        <v>0</v>
      </c>
      <c r="L100" s="51">
        <f t="shared" si="39"/>
        <v>0</v>
      </c>
      <c r="M100" s="51">
        <f t="shared" si="39"/>
        <v>0</v>
      </c>
      <c r="N100" s="51">
        <f t="shared" si="39"/>
        <v>0</v>
      </c>
      <c r="O100" s="51">
        <f t="shared" si="39"/>
        <v>0</v>
      </c>
      <c r="P100" s="51">
        <f>SUM(F100:O100)</f>
        <v>28</v>
      </c>
      <c r="Q100" s="52"/>
    </row>
    <row r="101" spans="3:17" ht="12.75">
      <c r="C101" s="49"/>
      <c r="E101" s="53" t="s">
        <v>93</v>
      </c>
      <c r="F101" s="51">
        <f>IF(ISERROR(F102/F100),"",F102/F100)</f>
        <v>150.5</v>
      </c>
      <c r="G101" s="51">
        <f aca="true" t="shared" si="40" ref="G101:O101">IF(ISERROR(G102/G100),"",G102/G100)</f>
        <v>203.14285714285714</v>
      </c>
      <c r="H101" s="51">
        <f t="shared" si="40"/>
        <v>206.42857142857142</v>
      </c>
      <c r="I101" s="51">
        <f t="shared" si="40"/>
        <v>180.83333333333334</v>
      </c>
      <c r="J101" s="51">
        <f t="shared" si="40"/>
        <v>190</v>
      </c>
      <c r="K101" s="51">
        <f t="shared" si="40"/>
      </c>
      <c r="L101" s="51">
        <f t="shared" si="40"/>
      </c>
      <c r="M101" s="51">
        <f t="shared" si="40"/>
      </c>
      <c r="N101" s="51">
        <f t="shared" si="40"/>
      </c>
      <c r="O101" s="51">
        <f t="shared" si="40"/>
      </c>
      <c r="P101" s="51">
        <f>P102/P100</f>
        <v>192.60714285714286</v>
      </c>
      <c r="Q101" s="52"/>
    </row>
    <row r="102" spans="3:17" ht="12.75">
      <c r="C102" s="49"/>
      <c r="E102" s="53" t="s">
        <v>77</v>
      </c>
      <c r="F102" s="54">
        <f aca="true" t="shared" si="41" ref="F102:O102">SUM(F91:F99)</f>
        <v>301</v>
      </c>
      <c r="G102" s="54">
        <f t="shared" si="41"/>
        <v>1422</v>
      </c>
      <c r="H102" s="54">
        <f t="shared" si="41"/>
        <v>1445</v>
      </c>
      <c r="I102" s="54">
        <f t="shared" si="41"/>
        <v>1085</v>
      </c>
      <c r="J102" s="54">
        <f t="shared" si="41"/>
        <v>1140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5">
        <f>SUM(F102:O102)</f>
        <v>5393</v>
      </c>
      <c r="Q102" s="54">
        <f>SUM(Q91:Q99)</f>
        <v>8</v>
      </c>
    </row>
    <row r="104" spans="1:7" ht="18">
      <c r="A104" s="57" t="str">
        <f>Team_7</f>
        <v>BC Cosmos Wiesbaden </v>
      </c>
      <c r="B104" s="57"/>
      <c r="C104" s="57"/>
      <c r="D104" s="57"/>
      <c r="E104" s="57"/>
      <c r="F104" s="57"/>
      <c r="G104" s="57"/>
    </row>
    <row r="105" spans="3:17" ht="12.75" customHeight="1">
      <c r="C105" s="56"/>
      <c r="D105" s="29"/>
      <c r="E105" s="30"/>
      <c r="F105" s="31" t="s">
        <v>67</v>
      </c>
      <c r="G105" s="31" t="s">
        <v>68</v>
      </c>
      <c r="H105" s="31" t="s">
        <v>69</v>
      </c>
      <c r="I105" s="31" t="s">
        <v>70</v>
      </c>
      <c r="J105" s="31" t="s">
        <v>71</v>
      </c>
      <c r="K105" s="31" t="s">
        <v>72</v>
      </c>
      <c r="L105" s="31" t="s">
        <v>73</v>
      </c>
      <c r="M105" s="31" t="s">
        <v>74</v>
      </c>
      <c r="N105" s="31" t="s">
        <v>75</v>
      </c>
      <c r="O105" s="32" t="s">
        <v>76</v>
      </c>
      <c r="P105" s="33" t="s">
        <v>77</v>
      </c>
      <c r="Q105" s="33" t="s">
        <v>78</v>
      </c>
    </row>
    <row r="106" spans="1:17" ht="120" customHeight="1">
      <c r="A106" s="34" t="s">
        <v>79</v>
      </c>
      <c r="B106" s="34" t="s">
        <v>80</v>
      </c>
      <c r="C106" s="34" t="s">
        <v>8</v>
      </c>
      <c r="D106" s="34" t="s">
        <v>81</v>
      </c>
      <c r="E106" s="59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82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FSV Frankfurt 1 </v>
      </c>
      <c r="B108" s="42">
        <v>8</v>
      </c>
      <c r="C108" s="43">
        <v>722</v>
      </c>
      <c r="D108" s="31">
        <v>13</v>
      </c>
      <c r="E108" s="44" t="s">
        <v>83</v>
      </c>
      <c r="F108" s="45">
        <v>217</v>
      </c>
      <c r="G108" s="45">
        <v>129</v>
      </c>
      <c r="H108" s="45">
        <v>236</v>
      </c>
      <c r="I108" s="45">
        <v>181</v>
      </c>
      <c r="J108" s="45"/>
      <c r="K108" s="45"/>
      <c r="L108" s="45"/>
      <c r="M108" s="45"/>
      <c r="N108" s="45"/>
      <c r="O108" s="45"/>
      <c r="P108" s="46">
        <f>IF(SUM(F108:O108)=0,0,SUM(F108:O108))</f>
        <v>763</v>
      </c>
      <c r="Q108" s="47">
        <f>IF(AND(ISBLANK(C108),P108=0),0,IF(P108&gt;C108,2,IF(P108&lt;C108,0,IF(P108=C108,1))))</f>
        <v>2</v>
      </c>
    </row>
    <row r="109" spans="1:17" ht="18" customHeight="1">
      <c r="A109" s="41" t="str">
        <f t="shared" si="43"/>
        <v>BC Gießen 2</v>
      </c>
      <c r="B109" s="42">
        <v>5</v>
      </c>
      <c r="C109" s="43">
        <v>659</v>
      </c>
      <c r="D109" s="31">
        <v>10</v>
      </c>
      <c r="E109" s="44" t="s">
        <v>84</v>
      </c>
      <c r="F109" s="45">
        <v>201</v>
      </c>
      <c r="G109" s="45">
        <v>228</v>
      </c>
      <c r="H109" s="45">
        <v>162</v>
      </c>
      <c r="I109" s="45">
        <v>210</v>
      </c>
      <c r="J109" s="45"/>
      <c r="K109" s="45"/>
      <c r="L109" s="45"/>
      <c r="M109" s="45"/>
      <c r="N109" s="45"/>
      <c r="O109" s="45"/>
      <c r="P109" s="46">
        <f aca="true" t="shared" si="44" ref="P109:P116">IF(SUM(F109:O109)=0,0,SUM(F109:O109))</f>
        <v>801</v>
      </c>
      <c r="Q109" s="47">
        <f aca="true" t="shared" si="45" ref="Q109:Q116">IF(AND(ISBLANK(C109),P109=0),0,IF(P109&gt;C109,2,IF(P109&lt;C109,0,IF(P109=C109,1))))</f>
        <v>2</v>
      </c>
    </row>
    <row r="110" spans="1:17" ht="18" customHeight="1">
      <c r="A110" s="41" t="str">
        <f t="shared" si="43"/>
        <v>BC Wiesbaden 1</v>
      </c>
      <c r="B110" s="42">
        <v>3</v>
      </c>
      <c r="C110" s="43">
        <v>820</v>
      </c>
      <c r="D110" s="31">
        <v>11</v>
      </c>
      <c r="E110" s="44" t="s">
        <v>85</v>
      </c>
      <c r="F110" s="45">
        <v>161</v>
      </c>
      <c r="G110" s="45">
        <v>174</v>
      </c>
      <c r="H110" s="45">
        <v>161</v>
      </c>
      <c r="I110" s="45">
        <v>217</v>
      </c>
      <c r="J110" s="45"/>
      <c r="K110" s="45"/>
      <c r="L110" s="45"/>
      <c r="M110" s="45"/>
      <c r="N110" s="45"/>
      <c r="O110" s="45"/>
      <c r="P110" s="46">
        <f t="shared" si="44"/>
        <v>713</v>
      </c>
      <c r="Q110" s="47">
        <f t="shared" si="45"/>
        <v>0</v>
      </c>
    </row>
    <row r="111" spans="1:17" ht="18" customHeight="1">
      <c r="A111" s="41" t="str">
        <f t="shared" si="43"/>
        <v>Finale Kassel 2 </v>
      </c>
      <c r="B111" s="42">
        <v>2</v>
      </c>
      <c r="C111" s="43">
        <v>785</v>
      </c>
      <c r="D111" s="31">
        <v>9</v>
      </c>
      <c r="E111" s="44" t="s">
        <v>86</v>
      </c>
      <c r="F111" s="45">
        <v>215</v>
      </c>
      <c r="G111" s="45">
        <v>194</v>
      </c>
      <c r="H111" s="45">
        <v>253</v>
      </c>
      <c r="I111" s="45">
        <v>149</v>
      </c>
      <c r="J111" s="45"/>
      <c r="K111" s="45"/>
      <c r="L111" s="45"/>
      <c r="M111" s="45"/>
      <c r="N111" s="45"/>
      <c r="O111" s="45"/>
      <c r="P111" s="46">
        <f t="shared" si="44"/>
        <v>811</v>
      </c>
      <c r="Q111" s="47">
        <f t="shared" si="45"/>
        <v>2</v>
      </c>
    </row>
    <row r="112" spans="1:17" ht="18" customHeight="1">
      <c r="A112" s="41" t="str">
        <f t="shared" si="43"/>
        <v>BSV Oberrad 1</v>
      </c>
      <c r="B112" s="42">
        <v>1</v>
      </c>
      <c r="C112" s="43">
        <v>816</v>
      </c>
      <c r="D112" s="31">
        <v>15</v>
      </c>
      <c r="E112" s="44" t="s">
        <v>87</v>
      </c>
      <c r="F112" s="45">
        <v>215</v>
      </c>
      <c r="G112" s="45">
        <v>220</v>
      </c>
      <c r="H112" s="45">
        <v>226</v>
      </c>
      <c r="I112" s="45">
        <v>223</v>
      </c>
      <c r="J112" s="45"/>
      <c r="K112" s="45"/>
      <c r="L112" s="45"/>
      <c r="M112" s="45"/>
      <c r="N112" s="45"/>
      <c r="O112" s="45"/>
      <c r="P112" s="46">
        <f t="shared" si="44"/>
        <v>884</v>
      </c>
      <c r="Q112" s="47">
        <f t="shared" si="45"/>
        <v>2</v>
      </c>
    </row>
    <row r="113" spans="1:17" ht="18" customHeight="1">
      <c r="A113" s="41" t="str">
        <f t="shared" si="43"/>
        <v>SW Friedberg 1</v>
      </c>
      <c r="B113" s="42">
        <v>6</v>
      </c>
      <c r="C113" s="43">
        <v>854</v>
      </c>
      <c r="D113" s="31">
        <v>14</v>
      </c>
      <c r="E113" s="44" t="s">
        <v>88</v>
      </c>
      <c r="F113" s="45">
        <v>176</v>
      </c>
      <c r="G113" s="45">
        <v>180</v>
      </c>
      <c r="H113" s="45">
        <v>185</v>
      </c>
      <c r="I113" s="45">
        <v>155</v>
      </c>
      <c r="J113" s="45"/>
      <c r="K113" s="45"/>
      <c r="L113" s="45"/>
      <c r="M113" s="45"/>
      <c r="N113" s="45"/>
      <c r="O113" s="45"/>
      <c r="P113" s="46">
        <f t="shared" si="44"/>
        <v>696</v>
      </c>
      <c r="Q113" s="47">
        <f t="shared" si="45"/>
        <v>0</v>
      </c>
    </row>
    <row r="114" spans="1:17" ht="18" customHeight="1">
      <c r="A114" s="41" t="str">
        <f t="shared" si="43"/>
        <v>BC 83 Kelsterbach 1</v>
      </c>
      <c r="B114" s="42">
        <v>4</v>
      </c>
      <c r="C114" s="43">
        <v>835</v>
      </c>
      <c r="D114" s="31">
        <v>16</v>
      </c>
      <c r="E114" s="44" t="s">
        <v>89</v>
      </c>
      <c r="F114" s="45">
        <v>158</v>
      </c>
      <c r="G114" s="45">
        <v>245</v>
      </c>
      <c r="H114" s="45">
        <v>176</v>
      </c>
      <c r="I114" s="45">
        <v>210</v>
      </c>
      <c r="J114" s="45"/>
      <c r="K114" s="45"/>
      <c r="L114" s="45"/>
      <c r="M114" s="45"/>
      <c r="N114" s="45"/>
      <c r="O114" s="45"/>
      <c r="P114" s="46">
        <f t="shared" si="44"/>
        <v>789</v>
      </c>
      <c r="Q114" s="47">
        <f t="shared" si="45"/>
        <v>0</v>
      </c>
    </row>
    <row r="115" spans="1:17" ht="18" customHeight="1">
      <c r="A115" s="41">
        <f t="shared" si="43"/>
      </c>
      <c r="B115" s="42"/>
      <c r="C115" s="43"/>
      <c r="D115" s="31"/>
      <c r="E115" s="44" t="s">
        <v>90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>
      <c r="A116" s="41">
        <f t="shared" si="43"/>
      </c>
      <c r="B116" s="42"/>
      <c r="C116" s="43"/>
      <c r="D116" s="31"/>
      <c r="E116" s="44" t="s">
        <v>91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6">
        <f t="shared" si="44"/>
        <v>0</v>
      </c>
      <c r="Q116" s="47">
        <f t="shared" si="45"/>
        <v>0</v>
      </c>
    </row>
    <row r="117" spans="3:17" ht="12.75">
      <c r="C117" s="49"/>
      <c r="E117" s="50" t="s">
        <v>92</v>
      </c>
      <c r="F117" s="51">
        <f aca="true" t="shared" si="46" ref="F117:O117">COUNTA(F108:F116)</f>
        <v>7</v>
      </c>
      <c r="G117" s="51">
        <f t="shared" si="46"/>
        <v>7</v>
      </c>
      <c r="H117" s="51">
        <f t="shared" si="46"/>
        <v>7</v>
      </c>
      <c r="I117" s="51">
        <f t="shared" si="46"/>
        <v>7</v>
      </c>
      <c r="J117" s="51">
        <f t="shared" si="46"/>
        <v>0</v>
      </c>
      <c r="K117" s="51">
        <f t="shared" si="46"/>
        <v>0</v>
      </c>
      <c r="L117" s="51">
        <f t="shared" si="46"/>
        <v>0</v>
      </c>
      <c r="M117" s="51">
        <f t="shared" si="46"/>
        <v>0</v>
      </c>
      <c r="N117" s="51">
        <f t="shared" si="46"/>
        <v>0</v>
      </c>
      <c r="O117" s="51">
        <f t="shared" si="46"/>
        <v>0</v>
      </c>
      <c r="P117" s="51">
        <f>SUM(F117:O117)</f>
        <v>28</v>
      </c>
      <c r="Q117" s="52"/>
    </row>
    <row r="118" spans="3:17" ht="12.75">
      <c r="C118" s="49"/>
      <c r="E118" s="53" t="s">
        <v>93</v>
      </c>
      <c r="F118" s="51">
        <f>IF(ISERROR(F119/F117),"",F119/F117)</f>
        <v>191.85714285714286</v>
      </c>
      <c r="G118" s="51">
        <f aca="true" t="shared" si="47" ref="G118:O118">IF(ISERROR(G119/G117),"",G119/G117)</f>
        <v>195.71428571428572</v>
      </c>
      <c r="H118" s="51">
        <f t="shared" si="47"/>
        <v>199.85714285714286</v>
      </c>
      <c r="I118" s="51">
        <f t="shared" si="47"/>
        <v>192.14285714285714</v>
      </c>
      <c r="J118" s="51">
        <f t="shared" si="47"/>
      </c>
      <c r="K118" s="51">
        <f t="shared" si="47"/>
      </c>
      <c r="L118" s="51">
        <f t="shared" si="47"/>
      </c>
      <c r="M118" s="51">
        <f t="shared" si="47"/>
      </c>
      <c r="N118" s="51">
        <f t="shared" si="47"/>
      </c>
      <c r="O118" s="51">
        <f t="shared" si="47"/>
      </c>
      <c r="P118" s="51">
        <f>P119/P117</f>
        <v>194.89285714285714</v>
      </c>
      <c r="Q118" s="52"/>
    </row>
    <row r="119" spans="3:17" ht="12.75">
      <c r="C119" s="49"/>
      <c r="E119" s="53" t="s">
        <v>77</v>
      </c>
      <c r="F119" s="54">
        <f aca="true" t="shared" si="48" ref="F119:O119">SUM(F108:F116)</f>
        <v>1343</v>
      </c>
      <c r="G119" s="54">
        <f t="shared" si="48"/>
        <v>1370</v>
      </c>
      <c r="H119" s="54">
        <f t="shared" si="48"/>
        <v>1399</v>
      </c>
      <c r="I119" s="54">
        <f t="shared" si="48"/>
        <v>1345</v>
      </c>
      <c r="J119" s="54">
        <f t="shared" si="48"/>
        <v>0</v>
      </c>
      <c r="K119" s="54">
        <f t="shared" si="48"/>
        <v>0</v>
      </c>
      <c r="L119" s="54">
        <f t="shared" si="48"/>
        <v>0</v>
      </c>
      <c r="M119" s="54">
        <f t="shared" si="48"/>
        <v>0</v>
      </c>
      <c r="N119" s="54">
        <f t="shared" si="48"/>
        <v>0</v>
      </c>
      <c r="O119" s="54">
        <f t="shared" si="48"/>
        <v>0</v>
      </c>
      <c r="P119" s="55">
        <f>SUM(F119:O119)</f>
        <v>5457</v>
      </c>
      <c r="Q119" s="54">
        <f>SUM(Q108:Q116)</f>
        <v>8</v>
      </c>
    </row>
    <row r="121" spans="1:7" ht="18">
      <c r="A121" s="57" t="str">
        <f>Team_8</f>
        <v>FSV Frankfurt 1 </v>
      </c>
      <c r="B121" s="57"/>
      <c r="C121" s="57"/>
      <c r="D121" s="57"/>
      <c r="E121" s="57"/>
      <c r="F121" s="57"/>
      <c r="G121" s="57"/>
    </row>
    <row r="122" spans="3:17" ht="12.75" customHeight="1">
      <c r="C122" s="56"/>
      <c r="D122" s="29"/>
      <c r="E122" s="30"/>
      <c r="F122" s="31" t="s">
        <v>67</v>
      </c>
      <c r="G122" s="31" t="s">
        <v>68</v>
      </c>
      <c r="H122" s="31" t="s">
        <v>69</v>
      </c>
      <c r="I122" s="31" t="s">
        <v>70</v>
      </c>
      <c r="J122" s="31" t="s">
        <v>71</v>
      </c>
      <c r="K122" s="31" t="s">
        <v>72</v>
      </c>
      <c r="L122" s="31" t="s">
        <v>73</v>
      </c>
      <c r="M122" s="31" t="s">
        <v>74</v>
      </c>
      <c r="N122" s="31" t="s">
        <v>75</v>
      </c>
      <c r="O122" s="32" t="s">
        <v>76</v>
      </c>
      <c r="P122" s="33" t="s">
        <v>77</v>
      </c>
      <c r="Q122" s="33" t="s">
        <v>78</v>
      </c>
    </row>
    <row r="123" spans="1:17" ht="120" customHeight="1">
      <c r="A123" s="34" t="s">
        <v>79</v>
      </c>
      <c r="B123" s="34" t="s">
        <v>80</v>
      </c>
      <c r="C123" s="34" t="s">
        <v>8</v>
      </c>
      <c r="D123" s="34" t="s">
        <v>81</v>
      </c>
      <c r="E123" s="59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Benjamin,Thomas</v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82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15277</v>
      </c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BC Cosmos Wiesbaden </v>
      </c>
      <c r="B125" s="42">
        <v>7</v>
      </c>
      <c r="C125" s="43">
        <v>763</v>
      </c>
      <c r="D125" s="31">
        <v>14</v>
      </c>
      <c r="E125" s="44" t="s">
        <v>83</v>
      </c>
      <c r="F125" s="45"/>
      <c r="G125" s="45">
        <v>171</v>
      </c>
      <c r="H125" s="45">
        <v>168</v>
      </c>
      <c r="I125" s="45">
        <v>234</v>
      </c>
      <c r="J125" s="45"/>
      <c r="K125" s="45">
        <v>149</v>
      </c>
      <c r="L125" s="45"/>
      <c r="M125" s="45"/>
      <c r="N125" s="45"/>
      <c r="O125" s="45"/>
      <c r="P125" s="46">
        <f>IF(SUM(F125:O125)=0,0,SUM(F125:O125))</f>
        <v>722</v>
      </c>
      <c r="Q125" s="47">
        <f>IF(AND(ISBLANK(C125),P125=0),0,IF(P125&gt;C125,2,IF(P125&lt;C125,0,IF(P125=C125,1))))</f>
        <v>0</v>
      </c>
    </row>
    <row r="126" spans="1:17" ht="18" customHeight="1">
      <c r="A126" s="41" t="str">
        <f t="shared" si="50"/>
        <v>SW Friedberg 1</v>
      </c>
      <c r="B126" s="42">
        <v>6</v>
      </c>
      <c r="C126" s="43">
        <v>702</v>
      </c>
      <c r="D126" s="31">
        <v>16</v>
      </c>
      <c r="E126" s="44" t="s">
        <v>84</v>
      </c>
      <c r="F126" s="45"/>
      <c r="G126" s="45">
        <v>226</v>
      </c>
      <c r="H126" s="45">
        <v>183</v>
      </c>
      <c r="I126" s="45">
        <v>227</v>
      </c>
      <c r="J126" s="45"/>
      <c r="K126" s="45">
        <v>223</v>
      </c>
      <c r="L126" s="45"/>
      <c r="M126" s="45"/>
      <c r="N126" s="45"/>
      <c r="O126" s="45"/>
      <c r="P126" s="46">
        <f aca="true" t="shared" si="51" ref="P126:P133">IF(SUM(F126:O126)=0,0,SUM(F126:O126))</f>
        <v>859</v>
      </c>
      <c r="Q126" s="47">
        <f aca="true" t="shared" si="52" ref="Q126:Q133">IF(AND(ISBLANK(C126),P126=0),0,IF(P126&gt;C126,2,IF(P126&lt;C126,0,IF(P126=C126,1))))</f>
        <v>2</v>
      </c>
    </row>
    <row r="127" spans="1:17" ht="18" customHeight="1">
      <c r="A127" s="41" t="str">
        <f t="shared" si="50"/>
        <v>BSV Oberrad 1</v>
      </c>
      <c r="B127" s="42">
        <v>1</v>
      </c>
      <c r="C127" s="43">
        <v>886</v>
      </c>
      <c r="D127" s="31">
        <v>10</v>
      </c>
      <c r="E127" s="44" t="s">
        <v>85</v>
      </c>
      <c r="F127" s="45">
        <v>167</v>
      </c>
      <c r="G127" s="45">
        <v>198</v>
      </c>
      <c r="H127" s="45"/>
      <c r="I127" s="45">
        <v>184</v>
      </c>
      <c r="J127" s="45"/>
      <c r="K127" s="45">
        <v>182</v>
      </c>
      <c r="L127" s="45"/>
      <c r="M127" s="45"/>
      <c r="N127" s="45"/>
      <c r="O127" s="45"/>
      <c r="P127" s="46">
        <f t="shared" si="51"/>
        <v>731</v>
      </c>
      <c r="Q127" s="47">
        <f t="shared" si="52"/>
        <v>0</v>
      </c>
    </row>
    <row r="128" spans="1:17" ht="18" customHeight="1">
      <c r="A128" s="41" t="str">
        <f t="shared" si="50"/>
        <v>BC 83 Kelsterbach 1</v>
      </c>
      <c r="B128" s="42">
        <v>4</v>
      </c>
      <c r="C128" s="43">
        <v>670</v>
      </c>
      <c r="D128" s="31">
        <v>13</v>
      </c>
      <c r="E128" s="44" t="s">
        <v>86</v>
      </c>
      <c r="F128" s="45">
        <v>179</v>
      </c>
      <c r="G128" s="45">
        <v>231</v>
      </c>
      <c r="H128" s="45"/>
      <c r="I128" s="45">
        <v>226</v>
      </c>
      <c r="J128" s="45"/>
      <c r="K128" s="45">
        <v>202</v>
      </c>
      <c r="L128" s="45"/>
      <c r="M128" s="45"/>
      <c r="N128" s="45"/>
      <c r="O128" s="45"/>
      <c r="P128" s="46">
        <f t="shared" si="51"/>
        <v>838</v>
      </c>
      <c r="Q128" s="47">
        <f t="shared" si="52"/>
        <v>2</v>
      </c>
    </row>
    <row r="129" spans="1:17" ht="18" customHeight="1">
      <c r="A129" s="41" t="str">
        <f t="shared" si="50"/>
        <v>BC Wiesbaden 1</v>
      </c>
      <c r="B129" s="42">
        <v>3</v>
      </c>
      <c r="C129" s="43">
        <v>805</v>
      </c>
      <c r="D129" s="31">
        <v>12</v>
      </c>
      <c r="E129" s="44" t="s">
        <v>87</v>
      </c>
      <c r="F129" s="45"/>
      <c r="G129" s="45">
        <v>204</v>
      </c>
      <c r="H129" s="45">
        <v>188</v>
      </c>
      <c r="I129" s="45">
        <v>156</v>
      </c>
      <c r="J129" s="45"/>
      <c r="K129" s="45">
        <v>232</v>
      </c>
      <c r="L129" s="45"/>
      <c r="M129" s="45"/>
      <c r="N129" s="45"/>
      <c r="O129" s="45"/>
      <c r="P129" s="46">
        <f t="shared" si="51"/>
        <v>780</v>
      </c>
      <c r="Q129" s="47">
        <f t="shared" si="52"/>
        <v>0</v>
      </c>
    </row>
    <row r="130" spans="1:17" ht="18" customHeight="1">
      <c r="A130" s="41" t="str">
        <f t="shared" si="50"/>
        <v>BC Gießen 2</v>
      </c>
      <c r="B130" s="42">
        <v>5</v>
      </c>
      <c r="C130" s="43">
        <v>713</v>
      </c>
      <c r="D130" s="31">
        <v>9</v>
      </c>
      <c r="E130" s="44" t="s">
        <v>88</v>
      </c>
      <c r="F130" s="45"/>
      <c r="G130" s="45">
        <v>191</v>
      </c>
      <c r="H130" s="45">
        <v>147</v>
      </c>
      <c r="I130" s="45">
        <v>234</v>
      </c>
      <c r="J130" s="45"/>
      <c r="K130" s="45">
        <v>168</v>
      </c>
      <c r="L130" s="45"/>
      <c r="M130" s="45"/>
      <c r="N130" s="45"/>
      <c r="O130" s="45"/>
      <c r="P130" s="46">
        <f t="shared" si="51"/>
        <v>740</v>
      </c>
      <c r="Q130" s="47">
        <f t="shared" si="52"/>
        <v>2</v>
      </c>
    </row>
    <row r="131" spans="1:17" ht="18" customHeight="1">
      <c r="A131" s="41" t="str">
        <f t="shared" si="50"/>
        <v>Finale Kassel 2 </v>
      </c>
      <c r="B131" s="42">
        <v>2</v>
      </c>
      <c r="C131" s="43">
        <v>770</v>
      </c>
      <c r="D131" s="31">
        <v>11</v>
      </c>
      <c r="E131" s="44" t="s">
        <v>89</v>
      </c>
      <c r="F131" s="45">
        <v>199</v>
      </c>
      <c r="G131" s="45">
        <v>219</v>
      </c>
      <c r="H131" s="45"/>
      <c r="I131" s="45">
        <v>180</v>
      </c>
      <c r="J131" s="45"/>
      <c r="K131" s="45">
        <v>189</v>
      </c>
      <c r="L131" s="45"/>
      <c r="M131" s="45"/>
      <c r="N131" s="45"/>
      <c r="O131" s="45"/>
      <c r="P131" s="46">
        <f t="shared" si="51"/>
        <v>787</v>
      </c>
      <c r="Q131" s="47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 t="s">
        <v>90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>
      <c r="A133" s="41">
        <f t="shared" si="50"/>
      </c>
      <c r="B133" s="42"/>
      <c r="C133" s="43"/>
      <c r="D133" s="31"/>
      <c r="E133" s="44" t="s">
        <v>91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6">
        <f t="shared" si="51"/>
        <v>0</v>
      </c>
      <c r="Q133" s="47">
        <f t="shared" si="52"/>
        <v>0</v>
      </c>
    </row>
    <row r="134" spans="3:17" ht="12.75">
      <c r="C134" s="49"/>
      <c r="E134" s="50" t="s">
        <v>92</v>
      </c>
      <c r="F134" s="51">
        <f aca="true" t="shared" si="53" ref="F134:O134">COUNTA(F125:F133)</f>
        <v>3</v>
      </c>
      <c r="G134" s="51">
        <f t="shared" si="53"/>
        <v>7</v>
      </c>
      <c r="H134" s="51">
        <f t="shared" si="53"/>
        <v>4</v>
      </c>
      <c r="I134" s="51">
        <f t="shared" si="53"/>
        <v>7</v>
      </c>
      <c r="J134" s="51">
        <f t="shared" si="53"/>
        <v>0</v>
      </c>
      <c r="K134" s="51">
        <f t="shared" si="53"/>
        <v>7</v>
      </c>
      <c r="L134" s="51">
        <f t="shared" si="53"/>
        <v>0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51">
        <f>SUM(F134:O134)</f>
        <v>28</v>
      </c>
      <c r="Q134" s="52"/>
    </row>
    <row r="135" spans="3:17" ht="12.75">
      <c r="C135" s="49"/>
      <c r="E135" s="53" t="s">
        <v>93</v>
      </c>
      <c r="F135" s="51">
        <f>IF(ISERROR(F136/F134),"",F136/F134)</f>
        <v>181.66666666666666</v>
      </c>
      <c r="G135" s="51">
        <f aca="true" t="shared" si="54" ref="G135:O135">IF(ISERROR(G136/G134),"",G136/G134)</f>
        <v>205.71428571428572</v>
      </c>
      <c r="H135" s="51">
        <f t="shared" si="54"/>
        <v>171.5</v>
      </c>
      <c r="I135" s="51">
        <f t="shared" si="54"/>
        <v>205.85714285714286</v>
      </c>
      <c r="J135" s="51">
        <f t="shared" si="54"/>
      </c>
      <c r="K135" s="51">
        <f t="shared" si="54"/>
        <v>192.14285714285714</v>
      </c>
      <c r="L135" s="51">
        <f t="shared" si="54"/>
      </c>
      <c r="M135" s="51">
        <f t="shared" si="54"/>
      </c>
      <c r="N135" s="51">
        <f t="shared" si="54"/>
      </c>
      <c r="O135" s="51">
        <f t="shared" si="54"/>
      </c>
      <c r="P135" s="51">
        <f>P136/P134</f>
        <v>194.89285714285714</v>
      </c>
      <c r="Q135" s="52"/>
    </row>
    <row r="136" spans="3:17" ht="12.75">
      <c r="C136" s="49"/>
      <c r="E136" s="53" t="s">
        <v>77</v>
      </c>
      <c r="F136" s="54">
        <f aca="true" t="shared" si="55" ref="F136:O136">SUM(F125:F133)</f>
        <v>545</v>
      </c>
      <c r="G136" s="54">
        <f t="shared" si="55"/>
        <v>1440</v>
      </c>
      <c r="H136" s="54">
        <f t="shared" si="55"/>
        <v>686</v>
      </c>
      <c r="I136" s="54">
        <f t="shared" si="55"/>
        <v>1441</v>
      </c>
      <c r="J136" s="54">
        <f t="shared" si="55"/>
        <v>0</v>
      </c>
      <c r="K136" s="54">
        <f t="shared" si="55"/>
        <v>1345</v>
      </c>
      <c r="L136" s="54">
        <f t="shared" si="55"/>
        <v>0</v>
      </c>
      <c r="M136" s="54">
        <f t="shared" si="55"/>
        <v>0</v>
      </c>
      <c r="N136" s="54">
        <f t="shared" si="55"/>
        <v>0</v>
      </c>
      <c r="O136" s="54">
        <f t="shared" si="55"/>
        <v>0</v>
      </c>
      <c r="P136" s="55">
        <f>SUM(F136:O136)</f>
        <v>5457</v>
      </c>
      <c r="Q136" s="54">
        <f>SUM(Q125:Q133)</f>
        <v>8</v>
      </c>
    </row>
    <row r="138" spans="1:7" ht="18">
      <c r="A138" s="57">
        <f>Team_9</f>
        <v>0</v>
      </c>
      <c r="B138" s="57"/>
      <c r="C138" s="57"/>
      <c r="D138" s="57"/>
      <c r="E138" s="57"/>
      <c r="F138" s="57"/>
      <c r="G138" s="57"/>
    </row>
    <row r="139" spans="3:17" ht="12.75" customHeight="1">
      <c r="C139" s="56"/>
      <c r="D139" s="29"/>
      <c r="E139" s="30"/>
      <c r="F139" s="31" t="s">
        <v>67</v>
      </c>
      <c r="G139" s="31" t="s">
        <v>68</v>
      </c>
      <c r="H139" s="31" t="s">
        <v>69</v>
      </c>
      <c r="I139" s="31" t="s">
        <v>70</v>
      </c>
      <c r="J139" s="31" t="s">
        <v>71</v>
      </c>
      <c r="K139" s="31" t="s">
        <v>72</v>
      </c>
      <c r="L139" s="31" t="s">
        <v>73</v>
      </c>
      <c r="M139" s="31" t="s">
        <v>74</v>
      </c>
      <c r="N139" s="31" t="s">
        <v>75</v>
      </c>
      <c r="O139" s="32" t="s">
        <v>76</v>
      </c>
      <c r="P139" s="33" t="s">
        <v>77</v>
      </c>
      <c r="Q139" s="33" t="s">
        <v>78</v>
      </c>
    </row>
    <row r="140" spans="1:17" ht="120" customHeight="1">
      <c r="A140" s="34" t="s">
        <v>79</v>
      </c>
      <c r="B140" s="34" t="s">
        <v>80</v>
      </c>
      <c r="C140" s="34" t="s">
        <v>8</v>
      </c>
      <c r="D140" s="34" t="s">
        <v>81</v>
      </c>
      <c r="E140" s="59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82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8</v>
      </c>
      <c r="E142" s="44" t="s">
        <v>83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8</v>
      </c>
      <c r="E143" s="44" t="s">
        <v>84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8</v>
      </c>
      <c r="E144" s="44" t="s">
        <v>85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8</v>
      </c>
      <c r="E145" s="44" t="s">
        <v>86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8</v>
      </c>
      <c r="E146" s="44" t="s">
        <v>87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8</v>
      </c>
      <c r="E147" s="44" t="s">
        <v>88</v>
      </c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8</v>
      </c>
      <c r="E148" s="44" t="s">
        <v>89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 t="s">
        <v>90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>
      <c r="A150" s="41">
        <f t="shared" si="57"/>
      </c>
      <c r="B150" s="42"/>
      <c r="C150" s="43"/>
      <c r="D150" s="31"/>
      <c r="E150" s="44" t="s">
        <v>91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6">
        <f t="shared" si="58"/>
        <v>0</v>
      </c>
      <c r="Q150" s="47">
        <f t="shared" si="59"/>
        <v>0</v>
      </c>
    </row>
    <row r="151" spans="3:17" ht="12.75">
      <c r="C151" s="49"/>
      <c r="E151" s="50" t="s">
        <v>92</v>
      </c>
      <c r="F151" s="51">
        <f aca="true" t="shared" si="60" ref="F151:O151">COUNTA(F142:F150)</f>
        <v>0</v>
      </c>
      <c r="G151" s="51">
        <f t="shared" si="60"/>
        <v>0</v>
      </c>
      <c r="H151" s="51">
        <f t="shared" si="60"/>
        <v>0</v>
      </c>
      <c r="I151" s="51">
        <f t="shared" si="60"/>
        <v>0</v>
      </c>
      <c r="J151" s="51">
        <f t="shared" si="60"/>
        <v>0</v>
      </c>
      <c r="K151" s="51">
        <f t="shared" si="60"/>
        <v>0</v>
      </c>
      <c r="L151" s="51">
        <f t="shared" si="60"/>
        <v>0</v>
      </c>
      <c r="M151" s="51">
        <f t="shared" si="60"/>
        <v>0</v>
      </c>
      <c r="N151" s="51">
        <f t="shared" si="60"/>
        <v>0</v>
      </c>
      <c r="O151" s="51">
        <f t="shared" si="60"/>
        <v>0</v>
      </c>
      <c r="P151" s="51">
        <f>SUM(F151:O151)</f>
        <v>0</v>
      </c>
      <c r="Q151" s="52"/>
    </row>
    <row r="152" spans="3:17" ht="12.75">
      <c r="C152" s="49"/>
      <c r="E152" s="53" t="s">
        <v>93</v>
      </c>
      <c r="F152" s="51">
        <f>IF(ISERROR(F153/F151),"",F153/F151)</f>
      </c>
      <c r="G152" s="51">
        <f aca="true" t="shared" si="61" ref="G152:O152">IF(ISERROR(G153/G151),"",G153/G151)</f>
      </c>
      <c r="H152" s="51">
        <f t="shared" si="61"/>
      </c>
      <c r="I152" s="51">
        <f t="shared" si="61"/>
      </c>
      <c r="J152" s="51">
        <f t="shared" si="61"/>
      </c>
      <c r="K152" s="51">
        <f t="shared" si="61"/>
      </c>
      <c r="L152" s="51">
        <f t="shared" si="61"/>
      </c>
      <c r="M152" s="51">
        <f t="shared" si="61"/>
      </c>
      <c r="N152" s="51">
        <f t="shared" si="61"/>
      </c>
      <c r="O152" s="51">
        <f t="shared" si="61"/>
      </c>
      <c r="P152" s="51" t="e">
        <f>P153/P151</f>
        <v>#DIV/0!</v>
      </c>
      <c r="Q152" s="52"/>
    </row>
    <row r="153" spans="3:17" ht="12.75">
      <c r="C153" s="49"/>
      <c r="E153" s="53" t="s">
        <v>77</v>
      </c>
      <c r="F153" s="54">
        <f aca="true" t="shared" si="62" ref="F153:O153">SUM(F142:F150)</f>
        <v>0</v>
      </c>
      <c r="G153" s="54">
        <f t="shared" si="62"/>
        <v>0</v>
      </c>
      <c r="H153" s="54">
        <f t="shared" si="62"/>
        <v>0</v>
      </c>
      <c r="I153" s="54">
        <f t="shared" si="62"/>
        <v>0</v>
      </c>
      <c r="J153" s="54">
        <f t="shared" si="62"/>
        <v>0</v>
      </c>
      <c r="K153" s="54">
        <f t="shared" si="62"/>
        <v>0</v>
      </c>
      <c r="L153" s="54">
        <f t="shared" si="62"/>
        <v>0</v>
      </c>
      <c r="M153" s="54">
        <f t="shared" si="62"/>
        <v>0</v>
      </c>
      <c r="N153" s="54">
        <f t="shared" si="62"/>
        <v>0</v>
      </c>
      <c r="O153" s="54">
        <f t="shared" si="62"/>
        <v>0</v>
      </c>
      <c r="P153" s="55">
        <f>SUM(F153:O153)</f>
        <v>0</v>
      </c>
      <c r="Q153" s="54">
        <f>SUM(Q142:Q150)</f>
        <v>0</v>
      </c>
    </row>
    <row r="155" spans="1:7" ht="18">
      <c r="A155" s="57">
        <f>Team_10</f>
        <v>0</v>
      </c>
      <c r="B155" s="57"/>
      <c r="C155" s="57"/>
      <c r="D155" s="57"/>
      <c r="E155" s="57"/>
      <c r="F155" s="57"/>
      <c r="G155" s="57"/>
    </row>
    <row r="156" spans="3:17" ht="12.75" customHeight="1">
      <c r="C156" s="56"/>
      <c r="D156" s="29"/>
      <c r="E156" s="30"/>
      <c r="F156" s="31" t="s">
        <v>67</v>
      </c>
      <c r="G156" s="31" t="s">
        <v>68</v>
      </c>
      <c r="H156" s="31" t="s">
        <v>69</v>
      </c>
      <c r="I156" s="31" t="s">
        <v>70</v>
      </c>
      <c r="J156" s="31" t="s">
        <v>71</v>
      </c>
      <c r="K156" s="31" t="s">
        <v>72</v>
      </c>
      <c r="L156" s="31" t="s">
        <v>73</v>
      </c>
      <c r="M156" s="31" t="s">
        <v>74</v>
      </c>
      <c r="N156" s="31" t="s">
        <v>75</v>
      </c>
      <c r="O156" s="32" t="s">
        <v>76</v>
      </c>
      <c r="P156" s="33" t="s">
        <v>77</v>
      </c>
      <c r="Q156" s="33" t="s">
        <v>78</v>
      </c>
    </row>
    <row r="157" spans="1:17" ht="120" customHeight="1">
      <c r="A157" s="34" t="s">
        <v>79</v>
      </c>
      <c r="B157" s="34" t="s">
        <v>80</v>
      </c>
      <c r="C157" s="34" t="s">
        <v>8</v>
      </c>
      <c r="D157" s="34" t="s">
        <v>81</v>
      </c>
      <c r="E157" s="59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82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8</v>
      </c>
      <c r="E159" s="44" t="s">
        <v>83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8</v>
      </c>
      <c r="E160" s="44" t="s">
        <v>84</v>
      </c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8</v>
      </c>
      <c r="E161" s="44" t="s">
        <v>85</v>
      </c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8</v>
      </c>
      <c r="E162" s="44" t="s">
        <v>86</v>
      </c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8</v>
      </c>
      <c r="E163" s="44" t="s">
        <v>87</v>
      </c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8</v>
      </c>
      <c r="E164" s="44" t="s">
        <v>88</v>
      </c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8</v>
      </c>
      <c r="E165" s="44" t="s">
        <v>89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 t="s">
        <v>90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>
      <c r="A167" s="41">
        <f t="shared" si="64"/>
      </c>
      <c r="B167" s="42"/>
      <c r="C167" s="43"/>
      <c r="D167" s="31"/>
      <c r="E167" s="44" t="s">
        <v>91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6">
        <f t="shared" si="65"/>
        <v>0</v>
      </c>
      <c r="Q167" s="47">
        <f t="shared" si="66"/>
        <v>0</v>
      </c>
    </row>
    <row r="168" spans="3:17" ht="12.75">
      <c r="C168" s="49"/>
      <c r="E168" s="50" t="s">
        <v>92</v>
      </c>
      <c r="F168" s="51">
        <f aca="true" t="shared" si="67" ref="F168:O168">COUNTA(F159:F167)</f>
        <v>0</v>
      </c>
      <c r="G168" s="51">
        <f t="shared" si="67"/>
        <v>0</v>
      </c>
      <c r="H168" s="51">
        <f t="shared" si="67"/>
        <v>0</v>
      </c>
      <c r="I168" s="51">
        <f t="shared" si="67"/>
        <v>0</v>
      </c>
      <c r="J168" s="51">
        <f t="shared" si="67"/>
        <v>0</v>
      </c>
      <c r="K168" s="51">
        <f t="shared" si="67"/>
        <v>0</v>
      </c>
      <c r="L168" s="51">
        <f t="shared" si="67"/>
        <v>0</v>
      </c>
      <c r="M168" s="51">
        <f t="shared" si="67"/>
        <v>0</v>
      </c>
      <c r="N168" s="51">
        <f t="shared" si="67"/>
        <v>0</v>
      </c>
      <c r="O168" s="51">
        <f t="shared" si="67"/>
        <v>0</v>
      </c>
      <c r="P168" s="51">
        <f>SUM(F168:O168)</f>
        <v>0</v>
      </c>
      <c r="Q168" s="52"/>
    </row>
    <row r="169" spans="3:17" ht="12.75">
      <c r="C169" s="49"/>
      <c r="E169" s="53" t="s">
        <v>93</v>
      </c>
      <c r="F169" s="51">
        <f>IF(ISERROR(F170/F168),"",F170/F168)</f>
      </c>
      <c r="G169" s="51">
        <f aca="true" t="shared" si="68" ref="G169:O169">IF(ISERROR(G170/G168),"",G170/G168)</f>
      </c>
      <c r="H169" s="51">
        <f t="shared" si="68"/>
      </c>
      <c r="I169" s="51">
        <f t="shared" si="68"/>
      </c>
      <c r="J169" s="51">
        <f t="shared" si="68"/>
      </c>
      <c r="K169" s="51">
        <f t="shared" si="68"/>
      </c>
      <c r="L169" s="51">
        <f t="shared" si="68"/>
      </c>
      <c r="M169" s="51">
        <f t="shared" si="68"/>
      </c>
      <c r="N169" s="51">
        <f t="shared" si="68"/>
      </c>
      <c r="O169" s="51">
        <f t="shared" si="68"/>
      </c>
      <c r="P169" s="51" t="e">
        <f>P170/P168</f>
        <v>#DIV/0!</v>
      </c>
      <c r="Q169" s="52"/>
    </row>
    <row r="170" spans="3:17" ht="12.75">
      <c r="C170" s="49"/>
      <c r="E170" s="53" t="s">
        <v>77</v>
      </c>
      <c r="F170" s="54">
        <f aca="true" t="shared" si="69" ref="F170:O170">SUM(F159:F167)</f>
        <v>0</v>
      </c>
      <c r="G170" s="54">
        <f t="shared" si="69"/>
        <v>0</v>
      </c>
      <c r="H170" s="54">
        <f t="shared" si="69"/>
        <v>0</v>
      </c>
      <c r="I170" s="54">
        <f t="shared" si="69"/>
        <v>0</v>
      </c>
      <c r="J170" s="54">
        <f t="shared" si="69"/>
        <v>0</v>
      </c>
      <c r="K170" s="54">
        <f t="shared" si="69"/>
        <v>0</v>
      </c>
      <c r="L170" s="54">
        <f t="shared" si="69"/>
        <v>0</v>
      </c>
      <c r="M170" s="54">
        <f t="shared" si="69"/>
        <v>0</v>
      </c>
      <c r="N170" s="54">
        <f t="shared" si="69"/>
        <v>0</v>
      </c>
      <c r="O170" s="54">
        <f t="shared" si="69"/>
        <v>0</v>
      </c>
      <c r="P170" s="55">
        <f>SUM(F170:O170)</f>
        <v>0</v>
      </c>
      <c r="Q170" s="54">
        <f>SUM(Q159:Q167)</f>
        <v>0</v>
      </c>
    </row>
  </sheetData>
  <sheetProtection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1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7.8515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94</v>
      </c>
      <c r="D1" s="2"/>
      <c r="E1" s="2"/>
      <c r="F1" s="96" t="s">
        <v>0</v>
      </c>
      <c r="G1" s="97"/>
      <c r="H1" s="98" t="s">
        <v>1</v>
      </c>
      <c r="I1" s="99"/>
      <c r="J1" s="96"/>
      <c r="K1" s="96"/>
      <c r="L1" s="5"/>
      <c r="M1" s="4"/>
      <c r="N1" s="6"/>
      <c r="O1" s="94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95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129</v>
      </c>
      <c r="B4" s="6" t="s">
        <v>5</v>
      </c>
      <c r="C4" s="17" t="s">
        <v>6</v>
      </c>
      <c r="D4" s="18" t="s">
        <v>7</v>
      </c>
      <c r="E4" s="6" t="s">
        <v>130</v>
      </c>
      <c r="F4" s="6"/>
      <c r="G4" s="6" t="s">
        <v>5</v>
      </c>
      <c r="H4" s="18" t="s">
        <v>6</v>
      </c>
      <c r="I4" s="18" t="s">
        <v>7</v>
      </c>
      <c r="J4" s="6" t="s">
        <v>130</v>
      </c>
      <c r="L4" s="2" t="s">
        <v>129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1572</v>
      </c>
      <c r="E5" s="4">
        <v>224.57142857142858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9</v>
      </c>
      <c r="N5" s="20">
        <v>279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1562</v>
      </c>
      <c r="E6" s="4">
        <v>223.14285714285714</v>
      </c>
      <c r="F6" s="6"/>
      <c r="G6" s="6" t="s">
        <v>9</v>
      </c>
      <c r="H6" s="20">
        <v>51</v>
      </c>
      <c r="I6" s="20">
        <v>10281</v>
      </c>
      <c r="J6" s="4">
        <v>201.58823529411765</v>
      </c>
      <c r="L6" s="2">
        <f>ROW()-4</f>
        <v>2</v>
      </c>
      <c r="M6" s="6" t="s">
        <v>11</v>
      </c>
      <c r="N6" s="20">
        <v>279</v>
      </c>
      <c r="O6" s="6"/>
    </row>
    <row r="7" spans="1:15" ht="12.75">
      <c r="A7" s="2">
        <v>3</v>
      </c>
      <c r="B7" s="6" t="s">
        <v>12</v>
      </c>
      <c r="C7" s="19">
        <v>6</v>
      </c>
      <c r="D7" s="20">
        <v>1309</v>
      </c>
      <c r="E7" s="4">
        <v>218.16666666666666</v>
      </c>
      <c r="F7" s="6"/>
      <c r="G7" s="6" t="s">
        <v>13</v>
      </c>
      <c r="H7" s="20">
        <v>41</v>
      </c>
      <c r="I7" s="20">
        <v>8137</v>
      </c>
      <c r="J7" s="4">
        <v>198.46341463414635</v>
      </c>
      <c r="L7" s="2">
        <f>ROW()-4</f>
        <v>3</v>
      </c>
      <c r="M7" s="6" t="s">
        <v>14</v>
      </c>
      <c r="N7" s="20">
        <v>256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1523</v>
      </c>
      <c r="E8" s="4">
        <v>217.57142857142858</v>
      </c>
      <c r="F8" s="6"/>
      <c r="G8" s="6" t="s">
        <v>15</v>
      </c>
      <c r="H8" s="20">
        <v>55</v>
      </c>
      <c r="I8" s="20">
        <v>10879</v>
      </c>
      <c r="J8" s="4">
        <v>197.8</v>
      </c>
      <c r="L8" s="2">
        <f>ROW()-4</f>
        <v>4</v>
      </c>
      <c r="M8" s="6" t="s">
        <v>16</v>
      </c>
      <c r="N8" s="20">
        <v>253</v>
      </c>
      <c r="O8" s="6"/>
    </row>
    <row r="9" spans="1:15" ht="12.75">
      <c r="A9" s="2">
        <v>5</v>
      </c>
      <c r="B9" s="6" t="s">
        <v>17</v>
      </c>
      <c r="C9" s="19">
        <v>7</v>
      </c>
      <c r="D9" s="20">
        <v>1517</v>
      </c>
      <c r="E9" s="4">
        <v>216.71428571428572</v>
      </c>
      <c r="F9" s="6"/>
      <c r="G9" s="6" t="s">
        <v>18</v>
      </c>
      <c r="H9" s="20">
        <v>56</v>
      </c>
      <c r="I9" s="20">
        <v>10943</v>
      </c>
      <c r="J9" s="4">
        <v>195.41071428571428</v>
      </c>
      <c r="L9" s="2">
        <f>ROW()-4</f>
        <v>5</v>
      </c>
      <c r="M9" s="6" t="s">
        <v>19</v>
      </c>
      <c r="N9" s="20">
        <v>253</v>
      </c>
      <c r="O9" s="6"/>
    </row>
    <row r="10" spans="1:15" ht="12.75">
      <c r="A10" s="2">
        <v>6</v>
      </c>
      <c r="B10" s="6" t="s">
        <v>19</v>
      </c>
      <c r="C10" s="19">
        <v>3</v>
      </c>
      <c r="D10" s="20">
        <v>633</v>
      </c>
      <c r="E10" s="4">
        <v>211</v>
      </c>
      <c r="F10" s="6"/>
      <c r="G10" s="6" t="s">
        <v>20</v>
      </c>
      <c r="H10" s="20">
        <v>47</v>
      </c>
      <c r="I10" s="20">
        <v>9166</v>
      </c>
      <c r="J10" s="4">
        <v>195.0212765957447</v>
      </c>
      <c r="M10" s="6"/>
      <c r="N10" s="6"/>
      <c r="O10" s="6"/>
    </row>
    <row r="11" spans="1:15" ht="12.75">
      <c r="A11" s="2">
        <v>7</v>
      </c>
      <c r="B11" s="6" t="s">
        <v>21</v>
      </c>
      <c r="C11" s="19">
        <v>7</v>
      </c>
      <c r="D11" s="20">
        <v>1469</v>
      </c>
      <c r="E11" s="4">
        <v>209.85714285714286</v>
      </c>
      <c r="F11" s="6"/>
      <c r="G11" s="6" t="s">
        <v>22</v>
      </c>
      <c r="H11" s="20">
        <v>7</v>
      </c>
      <c r="I11" s="20">
        <v>1352</v>
      </c>
      <c r="J11" s="4">
        <v>193.14285714285714</v>
      </c>
      <c r="M11" s="6"/>
      <c r="N11" s="6"/>
      <c r="O11" s="6"/>
    </row>
    <row r="12" spans="1:15" ht="12.75">
      <c r="A12" s="2">
        <v>8</v>
      </c>
      <c r="B12" s="6" t="s">
        <v>23</v>
      </c>
      <c r="C12" s="19">
        <v>7</v>
      </c>
      <c r="D12" s="20">
        <v>1451</v>
      </c>
      <c r="E12" s="4">
        <v>207.28571428571428</v>
      </c>
      <c r="F12" s="6"/>
      <c r="G12" s="6" t="s">
        <v>24</v>
      </c>
      <c r="H12" s="20">
        <v>23</v>
      </c>
      <c r="I12" s="20">
        <v>4438</v>
      </c>
      <c r="J12" s="4">
        <v>192.95652173913044</v>
      </c>
      <c r="M12" s="6"/>
      <c r="N12" s="6"/>
      <c r="O12" s="6"/>
    </row>
    <row r="13" spans="1:15" ht="12.75">
      <c r="A13" s="2">
        <v>9</v>
      </c>
      <c r="B13" s="6" t="s">
        <v>20</v>
      </c>
      <c r="C13" s="19">
        <v>5</v>
      </c>
      <c r="D13" s="20">
        <v>1035</v>
      </c>
      <c r="E13" s="4">
        <v>207</v>
      </c>
      <c r="F13" s="6"/>
      <c r="G13" s="6" t="s">
        <v>25</v>
      </c>
      <c r="H13" s="20">
        <v>49</v>
      </c>
      <c r="I13" s="20">
        <v>9453</v>
      </c>
      <c r="J13" s="4">
        <v>192.91836734693877</v>
      </c>
      <c r="M13" s="6"/>
      <c r="N13" s="6"/>
      <c r="O13" s="6"/>
    </row>
    <row r="14" spans="1:15" ht="12.75">
      <c r="A14" s="2">
        <v>10</v>
      </c>
      <c r="B14" s="6" t="s">
        <v>26</v>
      </c>
      <c r="C14" s="19">
        <v>7</v>
      </c>
      <c r="D14" s="20">
        <v>1445</v>
      </c>
      <c r="E14" s="4">
        <v>206.42857142857142</v>
      </c>
      <c r="F14" s="6"/>
      <c r="G14" s="6" t="s">
        <v>11</v>
      </c>
      <c r="H14" s="20">
        <v>51</v>
      </c>
      <c r="I14" s="20">
        <v>9838</v>
      </c>
      <c r="J14" s="4">
        <v>192.90196078431373</v>
      </c>
      <c r="M14" s="6"/>
      <c r="N14" s="6"/>
      <c r="O14" s="6"/>
    </row>
    <row r="15" spans="1:15" ht="12.75">
      <c r="A15" s="2">
        <v>11</v>
      </c>
      <c r="B15" s="6" t="s">
        <v>27</v>
      </c>
      <c r="C15" s="19">
        <v>7</v>
      </c>
      <c r="D15" s="20">
        <v>1441</v>
      </c>
      <c r="E15" s="4">
        <v>205.85714285714286</v>
      </c>
      <c r="F15" s="6"/>
      <c r="G15" s="6" t="s">
        <v>12</v>
      </c>
      <c r="H15" s="20">
        <v>26</v>
      </c>
      <c r="I15" s="20">
        <v>5008</v>
      </c>
      <c r="J15" s="4">
        <v>192.6153846153846</v>
      </c>
      <c r="M15" s="6"/>
      <c r="N15" s="6"/>
      <c r="O15" s="6"/>
    </row>
    <row r="16" spans="1:15" ht="12.75">
      <c r="A16" s="2">
        <v>12</v>
      </c>
      <c r="B16" s="6" t="s">
        <v>18</v>
      </c>
      <c r="C16" s="19">
        <v>7</v>
      </c>
      <c r="D16" s="20">
        <v>1440</v>
      </c>
      <c r="E16" s="4">
        <v>205.71428571428572</v>
      </c>
      <c r="F16" s="6"/>
      <c r="G16" s="6" t="s">
        <v>28</v>
      </c>
      <c r="H16" s="20">
        <v>56</v>
      </c>
      <c r="I16" s="20">
        <v>10720</v>
      </c>
      <c r="J16" s="4">
        <v>191.42857142857142</v>
      </c>
      <c r="M16" s="6"/>
      <c r="N16" s="6"/>
      <c r="O16" s="6"/>
    </row>
    <row r="17" spans="1:15" ht="12.75">
      <c r="A17" s="2">
        <v>13</v>
      </c>
      <c r="B17" s="6" t="s">
        <v>29</v>
      </c>
      <c r="C17" s="19">
        <v>7</v>
      </c>
      <c r="D17" s="20">
        <v>1436</v>
      </c>
      <c r="E17" s="4">
        <v>205.14285714285714</v>
      </c>
      <c r="F17" s="6"/>
      <c r="G17" s="6" t="s">
        <v>29</v>
      </c>
      <c r="H17" s="20">
        <v>42</v>
      </c>
      <c r="I17" s="20">
        <v>8039</v>
      </c>
      <c r="J17" s="4">
        <v>191.4047619047619</v>
      </c>
      <c r="M17" s="6"/>
      <c r="N17" s="6"/>
      <c r="O17" s="6"/>
    </row>
    <row r="18" spans="1:15" ht="12.75">
      <c r="A18" s="2">
        <v>14</v>
      </c>
      <c r="B18" s="6" t="s">
        <v>30</v>
      </c>
      <c r="C18" s="19">
        <v>7</v>
      </c>
      <c r="D18" s="20">
        <v>1422</v>
      </c>
      <c r="E18" s="4">
        <v>203.14285714285714</v>
      </c>
      <c r="F18" s="6"/>
      <c r="G18" s="6" t="s">
        <v>31</v>
      </c>
      <c r="H18" s="20">
        <v>37</v>
      </c>
      <c r="I18" s="20">
        <v>7075</v>
      </c>
      <c r="J18" s="4">
        <v>191.21621621621622</v>
      </c>
      <c r="M18" s="6"/>
      <c r="N18" s="6"/>
      <c r="O18" s="6"/>
    </row>
    <row r="19" spans="1:15" ht="12.75">
      <c r="A19" s="2">
        <v>15</v>
      </c>
      <c r="B19" s="6" t="s">
        <v>15</v>
      </c>
      <c r="C19" s="19">
        <v>7</v>
      </c>
      <c r="D19" s="20">
        <v>1400</v>
      </c>
      <c r="E19" s="4">
        <v>200</v>
      </c>
      <c r="F19" s="6"/>
      <c r="G19" s="6" t="s">
        <v>32</v>
      </c>
      <c r="H19" s="20">
        <v>7</v>
      </c>
      <c r="I19" s="20">
        <v>1329</v>
      </c>
      <c r="J19" s="4">
        <v>189.85714285714286</v>
      </c>
      <c r="M19" s="6"/>
      <c r="N19" s="6"/>
      <c r="O19" s="6"/>
    </row>
    <row r="20" spans="1:15" ht="12.75">
      <c r="A20" s="2">
        <v>16</v>
      </c>
      <c r="B20" s="6" t="s">
        <v>16</v>
      </c>
      <c r="C20" s="19">
        <v>7</v>
      </c>
      <c r="D20" s="20">
        <v>1399</v>
      </c>
      <c r="E20" s="4">
        <v>199.85714285714286</v>
      </c>
      <c r="F20" s="6"/>
      <c r="G20" s="6" t="s">
        <v>33</v>
      </c>
      <c r="H20" s="20">
        <v>55</v>
      </c>
      <c r="I20" s="20">
        <v>10436</v>
      </c>
      <c r="J20" s="4">
        <v>189.74545454545455</v>
      </c>
      <c r="M20" s="6"/>
      <c r="N20" s="6"/>
      <c r="O20" s="6"/>
    </row>
    <row r="21" spans="1:15" ht="12.75">
      <c r="A21" s="2">
        <v>17</v>
      </c>
      <c r="B21" s="6" t="s">
        <v>34</v>
      </c>
      <c r="C21" s="19">
        <v>7</v>
      </c>
      <c r="D21" s="20">
        <v>1398</v>
      </c>
      <c r="E21" s="4">
        <v>199.71428571428572</v>
      </c>
      <c r="F21" s="6"/>
      <c r="G21" s="6" t="s">
        <v>35</v>
      </c>
      <c r="H21" s="20">
        <v>45</v>
      </c>
      <c r="I21" s="20">
        <v>8530</v>
      </c>
      <c r="J21" s="4">
        <v>189.55555555555554</v>
      </c>
      <c r="M21" s="6"/>
      <c r="N21" s="6"/>
      <c r="O21" s="6"/>
    </row>
    <row r="22" spans="1:15" ht="12.75">
      <c r="A22" s="2">
        <v>18</v>
      </c>
      <c r="B22" s="6" t="s">
        <v>36</v>
      </c>
      <c r="C22" s="19">
        <v>7</v>
      </c>
      <c r="D22" s="20">
        <v>1370</v>
      </c>
      <c r="E22" s="4">
        <v>195.71428571428572</v>
      </c>
      <c r="F22" s="6"/>
      <c r="G22" s="6" t="s">
        <v>27</v>
      </c>
      <c r="H22" s="20">
        <v>46</v>
      </c>
      <c r="I22" s="20">
        <v>8714</v>
      </c>
      <c r="J22" s="4">
        <v>189.43478260869566</v>
      </c>
      <c r="M22" s="6"/>
      <c r="N22" s="6"/>
      <c r="O22" s="6"/>
    </row>
    <row r="23" spans="1:15" ht="12.75">
      <c r="A23" s="2">
        <v>19</v>
      </c>
      <c r="B23" s="6" t="s">
        <v>37</v>
      </c>
      <c r="C23" s="19">
        <v>6</v>
      </c>
      <c r="D23" s="20">
        <v>1157</v>
      </c>
      <c r="E23" s="4">
        <v>192.83333333333334</v>
      </c>
      <c r="F23" s="6"/>
      <c r="G23" s="6" t="s">
        <v>38</v>
      </c>
      <c r="H23" s="20">
        <v>3</v>
      </c>
      <c r="I23" s="20">
        <v>568</v>
      </c>
      <c r="J23" s="4">
        <v>189.33333333333334</v>
      </c>
      <c r="M23" s="6"/>
      <c r="N23" s="6"/>
      <c r="O23" s="6"/>
    </row>
    <row r="24" spans="1:15" ht="12.75">
      <c r="A24" s="2">
        <v>20</v>
      </c>
      <c r="B24" s="6" t="s">
        <v>25</v>
      </c>
      <c r="C24" s="19">
        <v>7</v>
      </c>
      <c r="D24" s="20">
        <v>1345</v>
      </c>
      <c r="E24" s="4">
        <v>192.14285714285714</v>
      </c>
      <c r="F24" s="6"/>
      <c r="G24" s="6" t="s">
        <v>39</v>
      </c>
      <c r="H24" s="20">
        <v>51</v>
      </c>
      <c r="I24" s="20">
        <v>9640</v>
      </c>
      <c r="J24" s="4">
        <v>189.01960784313727</v>
      </c>
      <c r="M24" s="6"/>
      <c r="N24" s="6"/>
      <c r="O24" s="6"/>
    </row>
    <row r="25" spans="1:15" ht="12.75">
      <c r="A25" s="2">
        <v>21</v>
      </c>
      <c r="B25" s="6" t="s">
        <v>40</v>
      </c>
      <c r="C25" s="19">
        <v>7</v>
      </c>
      <c r="D25" s="20">
        <v>1345</v>
      </c>
      <c r="E25" s="4">
        <v>192.14285714285714</v>
      </c>
      <c r="F25" s="6"/>
      <c r="G25" s="6" t="s">
        <v>30</v>
      </c>
      <c r="H25" s="20">
        <v>46</v>
      </c>
      <c r="I25" s="20">
        <v>8663</v>
      </c>
      <c r="J25" s="4">
        <v>188.32608695652175</v>
      </c>
      <c r="M25" s="6"/>
      <c r="N25" s="6"/>
      <c r="O25" s="6"/>
    </row>
    <row r="26" spans="1:15" ht="12.75">
      <c r="A26" s="2">
        <v>22</v>
      </c>
      <c r="B26" s="6" t="s">
        <v>28</v>
      </c>
      <c r="C26" s="19">
        <v>7</v>
      </c>
      <c r="D26" s="20">
        <v>1343</v>
      </c>
      <c r="E26" s="4">
        <v>191.85714285714286</v>
      </c>
      <c r="F26" s="6"/>
      <c r="G26" s="6" t="s">
        <v>23</v>
      </c>
      <c r="H26" s="20">
        <v>44</v>
      </c>
      <c r="I26" s="20">
        <v>8256</v>
      </c>
      <c r="J26" s="4">
        <v>187.63636363636363</v>
      </c>
      <c r="M26" s="6"/>
      <c r="N26" s="6"/>
      <c r="O26" s="6"/>
    </row>
    <row r="27" spans="1:15" ht="12.75">
      <c r="A27" s="2">
        <v>23</v>
      </c>
      <c r="B27" s="6" t="s">
        <v>41</v>
      </c>
      <c r="C27" s="19">
        <v>6</v>
      </c>
      <c r="D27" s="20">
        <v>1140</v>
      </c>
      <c r="E27" s="4">
        <v>190</v>
      </c>
      <c r="F27" s="6"/>
      <c r="G27" s="6" t="s">
        <v>42</v>
      </c>
      <c r="H27" s="20">
        <v>39</v>
      </c>
      <c r="I27" s="20">
        <v>7300</v>
      </c>
      <c r="J27" s="4">
        <v>187.17948717948718</v>
      </c>
      <c r="M27" s="6"/>
      <c r="N27" s="6"/>
      <c r="O27" s="6"/>
    </row>
    <row r="28" spans="1:15" ht="12.75">
      <c r="A28" s="2">
        <v>24</v>
      </c>
      <c r="B28" s="6" t="s">
        <v>33</v>
      </c>
      <c r="C28" s="19">
        <v>7</v>
      </c>
      <c r="D28" s="20">
        <v>1314</v>
      </c>
      <c r="E28" s="4">
        <v>187.71428571428572</v>
      </c>
      <c r="F28" s="6"/>
      <c r="G28" s="6" t="s">
        <v>37</v>
      </c>
      <c r="H28" s="20">
        <v>53</v>
      </c>
      <c r="I28" s="20">
        <v>9915</v>
      </c>
      <c r="J28" s="4">
        <v>187.0754716981132</v>
      </c>
      <c r="M28" s="6"/>
      <c r="N28" s="6"/>
      <c r="O28" s="6"/>
    </row>
    <row r="29" spans="1:15" ht="12.75">
      <c r="A29" s="2">
        <v>25</v>
      </c>
      <c r="B29" s="6" t="s">
        <v>35</v>
      </c>
      <c r="C29" s="19">
        <v>6</v>
      </c>
      <c r="D29" s="20">
        <v>1119</v>
      </c>
      <c r="E29" s="4">
        <v>186.5</v>
      </c>
      <c r="F29" s="6"/>
      <c r="G29" s="6" t="s">
        <v>43</v>
      </c>
      <c r="H29" s="20">
        <v>46</v>
      </c>
      <c r="I29" s="20">
        <v>8576</v>
      </c>
      <c r="J29" s="4">
        <v>186.43478260869566</v>
      </c>
      <c r="M29" s="6"/>
      <c r="N29" s="6"/>
      <c r="O29" s="6"/>
    </row>
    <row r="30" spans="1:15" ht="12.75">
      <c r="A30" s="2">
        <v>26</v>
      </c>
      <c r="B30" s="6" t="s">
        <v>44</v>
      </c>
      <c r="C30" s="19">
        <v>5</v>
      </c>
      <c r="D30" s="20">
        <v>931</v>
      </c>
      <c r="E30" s="4">
        <v>186.2</v>
      </c>
      <c r="F30" s="6"/>
      <c r="G30" s="6" t="s">
        <v>21</v>
      </c>
      <c r="H30" s="20">
        <v>48</v>
      </c>
      <c r="I30" s="20">
        <v>8936</v>
      </c>
      <c r="J30" s="4">
        <v>186.16666666666666</v>
      </c>
      <c r="M30" s="6"/>
      <c r="N30" s="6"/>
      <c r="O30" s="6"/>
    </row>
    <row r="31" spans="1:15" ht="12.75">
      <c r="A31" s="2">
        <v>27</v>
      </c>
      <c r="B31" s="6" t="s">
        <v>45</v>
      </c>
      <c r="C31" s="19">
        <v>6</v>
      </c>
      <c r="D31" s="20">
        <v>1114</v>
      </c>
      <c r="E31" s="4">
        <v>185.66666666666666</v>
      </c>
      <c r="F31" s="6"/>
      <c r="G31" s="6" t="s">
        <v>16</v>
      </c>
      <c r="H31" s="20">
        <v>39</v>
      </c>
      <c r="I31" s="20">
        <v>7242</v>
      </c>
      <c r="J31" s="4">
        <v>185.69230769230768</v>
      </c>
      <c r="M31" s="6"/>
      <c r="N31" s="6"/>
      <c r="O31" s="6"/>
    </row>
    <row r="32" spans="1:15" ht="12.75">
      <c r="A32" s="2">
        <v>28</v>
      </c>
      <c r="B32" s="6" t="s">
        <v>42</v>
      </c>
      <c r="C32" s="19">
        <v>5</v>
      </c>
      <c r="D32" s="20">
        <v>915</v>
      </c>
      <c r="E32" s="4">
        <v>183</v>
      </c>
      <c r="F32" s="6"/>
      <c r="G32" s="6" t="s">
        <v>44</v>
      </c>
      <c r="H32" s="20">
        <v>52</v>
      </c>
      <c r="I32" s="20">
        <v>9620</v>
      </c>
      <c r="J32" s="4">
        <v>185</v>
      </c>
      <c r="M32" s="6"/>
      <c r="N32" s="6"/>
      <c r="O32" s="6"/>
    </row>
    <row r="33" spans="1:15" ht="12.75">
      <c r="A33" s="2">
        <v>29</v>
      </c>
      <c r="B33" s="6" t="s">
        <v>46</v>
      </c>
      <c r="C33" s="19">
        <v>7</v>
      </c>
      <c r="D33" s="20">
        <v>1281</v>
      </c>
      <c r="E33" s="4">
        <v>183</v>
      </c>
      <c r="F33" s="6"/>
      <c r="G33" s="6" t="s">
        <v>17</v>
      </c>
      <c r="H33" s="20">
        <v>42</v>
      </c>
      <c r="I33" s="20">
        <v>7740</v>
      </c>
      <c r="J33" s="4">
        <v>184.28571428571428</v>
      </c>
      <c r="M33" s="6"/>
      <c r="N33" s="6"/>
      <c r="O33" s="6"/>
    </row>
    <row r="34" spans="1:15" ht="12.75">
      <c r="A34" s="2">
        <v>30</v>
      </c>
      <c r="B34" s="6" t="s">
        <v>31</v>
      </c>
      <c r="C34" s="19">
        <v>3</v>
      </c>
      <c r="D34" s="20">
        <v>545</v>
      </c>
      <c r="E34" s="4">
        <v>181.66666666666666</v>
      </c>
      <c r="F34" s="6"/>
      <c r="G34" s="6" t="s">
        <v>14</v>
      </c>
      <c r="H34" s="20">
        <v>47</v>
      </c>
      <c r="I34" s="20">
        <v>8652</v>
      </c>
      <c r="J34" s="4">
        <v>184.08510638297872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6</v>
      </c>
      <c r="D35" s="20">
        <v>1085</v>
      </c>
      <c r="E35" s="4">
        <v>180.83333333333334</v>
      </c>
      <c r="F35" s="6"/>
      <c r="G35" s="6" t="s">
        <v>41</v>
      </c>
      <c r="H35" s="20">
        <v>51</v>
      </c>
      <c r="I35" s="20">
        <v>9371</v>
      </c>
      <c r="J35" s="4">
        <v>183.7450980392157</v>
      </c>
      <c r="M35" s="6"/>
      <c r="N35" s="6"/>
      <c r="O35" s="6"/>
    </row>
    <row r="36" spans="1:15" ht="12.75">
      <c r="A36" s="2">
        <v>32</v>
      </c>
      <c r="B36" s="6" t="s">
        <v>48</v>
      </c>
      <c r="C36" s="19">
        <v>3</v>
      </c>
      <c r="D36" s="20">
        <v>533</v>
      </c>
      <c r="E36" s="4">
        <v>177.66666666666666</v>
      </c>
      <c r="F36" s="6"/>
      <c r="G36" s="6" t="s">
        <v>45</v>
      </c>
      <c r="H36" s="20">
        <v>29</v>
      </c>
      <c r="I36" s="20">
        <v>5309</v>
      </c>
      <c r="J36" s="4">
        <v>183.06896551724137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7</v>
      </c>
      <c r="D37" s="20">
        <v>1229</v>
      </c>
      <c r="E37" s="4">
        <v>175.57142857142858</v>
      </c>
      <c r="F37" s="6"/>
      <c r="G37" s="6" t="s">
        <v>46</v>
      </c>
      <c r="H37" s="20">
        <v>52</v>
      </c>
      <c r="I37" s="20">
        <v>9506</v>
      </c>
      <c r="J37" s="4">
        <v>182.80769230769232</v>
      </c>
      <c r="M37" s="6"/>
      <c r="N37" s="6"/>
      <c r="O37" s="6"/>
    </row>
    <row r="38" spans="1:15" ht="12.75">
      <c r="A38" s="2">
        <v>34</v>
      </c>
      <c r="B38" s="6" t="s">
        <v>50</v>
      </c>
      <c r="C38" s="19">
        <v>4</v>
      </c>
      <c r="D38" s="20">
        <v>698</v>
      </c>
      <c r="E38" s="4">
        <v>174.5</v>
      </c>
      <c r="F38" s="6"/>
      <c r="G38" s="6" t="s">
        <v>26</v>
      </c>
      <c r="H38" s="20">
        <v>50</v>
      </c>
      <c r="I38" s="20">
        <v>9137</v>
      </c>
      <c r="J38" s="4">
        <v>182.74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4</v>
      </c>
      <c r="D39" s="20">
        <v>686</v>
      </c>
      <c r="E39" s="4">
        <v>171.5</v>
      </c>
      <c r="F39" s="6"/>
      <c r="G39" s="6" t="s">
        <v>52</v>
      </c>
      <c r="H39" s="20">
        <v>13</v>
      </c>
      <c r="I39" s="20">
        <v>2369</v>
      </c>
      <c r="J39" s="4">
        <v>182.23076923076923</v>
      </c>
      <c r="M39" s="6"/>
      <c r="N39" s="6"/>
      <c r="O39" s="6"/>
    </row>
    <row r="40" spans="1:15" ht="12.75">
      <c r="A40" s="2">
        <v>36</v>
      </c>
      <c r="B40" s="6" t="s">
        <v>39</v>
      </c>
      <c r="C40" s="19">
        <v>3</v>
      </c>
      <c r="D40" s="20">
        <v>509</v>
      </c>
      <c r="E40" s="4">
        <v>169.66666666666666</v>
      </c>
      <c r="F40" s="6"/>
      <c r="G40" s="6" t="s">
        <v>53</v>
      </c>
      <c r="H40" s="20">
        <v>6</v>
      </c>
      <c r="I40" s="20">
        <v>1093</v>
      </c>
      <c r="J40" s="4">
        <v>182.16666666666666</v>
      </c>
      <c r="M40" s="6"/>
      <c r="N40" s="6"/>
      <c r="O40" s="6"/>
    </row>
    <row r="41" spans="1:15" ht="12.75">
      <c r="A41" s="2">
        <v>37</v>
      </c>
      <c r="B41" s="6" t="s">
        <v>54</v>
      </c>
      <c r="C41" s="19">
        <v>3</v>
      </c>
      <c r="D41" s="20">
        <v>479</v>
      </c>
      <c r="E41" s="4">
        <v>159.66666666666666</v>
      </c>
      <c r="F41" s="6"/>
      <c r="G41" s="6" t="s">
        <v>34</v>
      </c>
      <c r="H41" s="20">
        <v>34</v>
      </c>
      <c r="I41" s="20">
        <v>6134</v>
      </c>
      <c r="J41" s="4">
        <v>180.41176470588235</v>
      </c>
      <c r="M41" s="6"/>
      <c r="N41" s="6"/>
      <c r="O41" s="6"/>
    </row>
    <row r="42" spans="1:15" ht="12.75">
      <c r="A42" s="2">
        <v>38</v>
      </c>
      <c r="B42" s="6" t="s">
        <v>55</v>
      </c>
      <c r="C42" s="19">
        <v>1</v>
      </c>
      <c r="D42" s="20">
        <v>154</v>
      </c>
      <c r="E42" s="4">
        <v>154</v>
      </c>
      <c r="F42" s="6"/>
      <c r="G42" s="6" t="s">
        <v>51</v>
      </c>
      <c r="H42" s="20">
        <v>39</v>
      </c>
      <c r="I42" s="20">
        <v>7026</v>
      </c>
      <c r="J42" s="4">
        <v>180.15384615384616</v>
      </c>
      <c r="M42" s="6"/>
      <c r="N42" s="6"/>
      <c r="O42" s="6"/>
    </row>
    <row r="43" spans="1:15" ht="12.75">
      <c r="A43" s="2">
        <v>39</v>
      </c>
      <c r="B43" s="6" t="s">
        <v>43</v>
      </c>
      <c r="C43" s="19">
        <v>2</v>
      </c>
      <c r="D43" s="20">
        <v>301</v>
      </c>
      <c r="E43" s="4">
        <v>150.5</v>
      </c>
      <c r="F43" s="6"/>
      <c r="G43" s="6" t="s">
        <v>36</v>
      </c>
      <c r="H43" s="20">
        <v>56</v>
      </c>
      <c r="I43" s="20">
        <v>10010</v>
      </c>
      <c r="J43" s="4">
        <v>178.75</v>
      </c>
      <c r="M43" s="6"/>
      <c r="N43" s="6"/>
      <c r="O43" s="6"/>
    </row>
    <row r="44" spans="1:15" ht="12.75">
      <c r="A44" s="2">
        <v>40</v>
      </c>
      <c r="B44" s="6" t="s">
        <v>56</v>
      </c>
      <c r="C44" s="19">
        <v>0</v>
      </c>
      <c r="D44" s="20">
        <v>0</v>
      </c>
      <c r="E44" s="4">
        <v>0</v>
      </c>
      <c r="F44" s="6"/>
      <c r="G44" s="6" t="s">
        <v>48</v>
      </c>
      <c r="H44" s="20">
        <v>3</v>
      </c>
      <c r="I44" s="20">
        <v>533</v>
      </c>
      <c r="J44" s="4">
        <v>177.66666666666666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50</v>
      </c>
      <c r="H45" s="20">
        <v>43</v>
      </c>
      <c r="I45" s="20">
        <v>7595</v>
      </c>
      <c r="J45" s="4">
        <v>176.62790697674419</v>
      </c>
      <c r="M45" s="6"/>
      <c r="N45" s="6"/>
      <c r="O45" s="6"/>
    </row>
    <row r="46" spans="1:15" ht="12.75">
      <c r="A46" s="2">
        <v>42</v>
      </c>
      <c r="B46" s="6" t="s">
        <v>58</v>
      </c>
      <c r="C46" s="19">
        <v>0</v>
      </c>
      <c r="D46" s="20">
        <v>0</v>
      </c>
      <c r="E46" s="4">
        <v>0</v>
      </c>
      <c r="F46" s="6"/>
      <c r="G46" s="6" t="s">
        <v>49</v>
      </c>
      <c r="H46" s="20">
        <v>44</v>
      </c>
      <c r="I46" s="20">
        <v>7749</v>
      </c>
      <c r="J46" s="4">
        <v>176.11363636363637</v>
      </c>
      <c r="M46" s="6"/>
      <c r="N46" s="6"/>
      <c r="O46" s="6"/>
    </row>
    <row r="47" spans="1:15" ht="12.75">
      <c r="A47" s="2">
        <v>43</v>
      </c>
      <c r="B47" s="6" t="s">
        <v>59</v>
      </c>
      <c r="C47" s="19">
        <v>0</v>
      </c>
      <c r="D47" s="20">
        <v>0</v>
      </c>
      <c r="E47" s="4">
        <v>0</v>
      </c>
      <c r="F47" s="6"/>
      <c r="G47" s="6" t="s">
        <v>40</v>
      </c>
      <c r="H47" s="20">
        <v>20</v>
      </c>
      <c r="I47" s="20">
        <v>3511</v>
      </c>
      <c r="J47" s="4">
        <v>175.55</v>
      </c>
      <c r="M47" s="6"/>
      <c r="N47" s="6"/>
      <c r="O47" s="6"/>
    </row>
    <row r="48" spans="1:15" ht="12.75">
      <c r="A48" s="2">
        <v>44</v>
      </c>
      <c r="B48" s="6" t="s">
        <v>24</v>
      </c>
      <c r="C48" s="19">
        <v>0</v>
      </c>
      <c r="D48" s="20">
        <v>0</v>
      </c>
      <c r="E48" s="4">
        <v>0</v>
      </c>
      <c r="F48" s="6"/>
      <c r="G48" s="6" t="s">
        <v>60</v>
      </c>
      <c r="H48" s="20">
        <v>7</v>
      </c>
      <c r="I48" s="20">
        <v>1224</v>
      </c>
      <c r="J48" s="4">
        <v>174.85714285714286</v>
      </c>
      <c r="M48" s="6"/>
      <c r="N48" s="6"/>
      <c r="O48" s="6"/>
    </row>
    <row r="49" spans="1:15" ht="12.75">
      <c r="A49" s="2">
        <v>45</v>
      </c>
      <c r="B49" s="6" t="s">
        <v>61</v>
      </c>
      <c r="C49" s="19">
        <v>0</v>
      </c>
      <c r="D49" s="20">
        <v>0</v>
      </c>
      <c r="E49" s="4">
        <v>0</v>
      </c>
      <c r="F49" s="6"/>
      <c r="G49" s="6" t="s">
        <v>19</v>
      </c>
      <c r="H49" s="20">
        <v>11</v>
      </c>
      <c r="I49" s="20">
        <v>1881</v>
      </c>
      <c r="J49" s="4">
        <v>171</v>
      </c>
      <c r="M49" s="6"/>
      <c r="N49" s="6"/>
      <c r="O49" s="6"/>
    </row>
    <row r="50" spans="1:15" ht="12.75">
      <c r="A50" s="2">
        <v>46</v>
      </c>
      <c r="B50" s="6" t="s">
        <v>62</v>
      </c>
      <c r="C50" s="19">
        <v>0</v>
      </c>
      <c r="D50" s="20">
        <v>0</v>
      </c>
      <c r="E50" s="4">
        <v>0</v>
      </c>
      <c r="F50" s="6"/>
      <c r="G50" s="6" t="s">
        <v>47</v>
      </c>
      <c r="H50" s="20">
        <v>24</v>
      </c>
      <c r="I50" s="20">
        <v>4079</v>
      </c>
      <c r="J50" s="4">
        <v>169.95833333333334</v>
      </c>
      <c r="M50" s="6"/>
      <c r="N50" s="6"/>
      <c r="O50" s="6"/>
    </row>
    <row r="51" spans="1:15" ht="12.75">
      <c r="A51" s="2">
        <v>47</v>
      </c>
      <c r="B51" s="6" t="s">
        <v>13</v>
      </c>
      <c r="C51" s="19">
        <v>0</v>
      </c>
      <c r="D51" s="20">
        <v>0</v>
      </c>
      <c r="E51" s="4">
        <v>0</v>
      </c>
      <c r="F51" s="6"/>
      <c r="G51" s="6" t="s">
        <v>54</v>
      </c>
      <c r="H51" s="20">
        <v>30</v>
      </c>
      <c r="I51" s="20">
        <v>5089</v>
      </c>
      <c r="J51" s="4">
        <v>169.63333333333333</v>
      </c>
      <c r="M51" s="6"/>
      <c r="N51" s="6"/>
      <c r="O51" s="6"/>
    </row>
    <row r="52" spans="1:15" ht="12.75">
      <c r="A52" s="2">
        <v>48</v>
      </c>
      <c r="B52" s="6" t="s">
        <v>63</v>
      </c>
      <c r="C52" s="19">
        <v>0</v>
      </c>
      <c r="D52" s="20">
        <v>0</v>
      </c>
      <c r="E52" s="4">
        <v>0</v>
      </c>
      <c r="F52" s="6"/>
      <c r="G52" s="6" t="s">
        <v>64</v>
      </c>
      <c r="H52" s="20">
        <v>7</v>
      </c>
      <c r="I52" s="20">
        <v>1165</v>
      </c>
      <c r="J52" s="4">
        <v>166.42857142857142</v>
      </c>
      <c r="M52" s="6"/>
      <c r="N52" s="6"/>
      <c r="O52" s="6"/>
    </row>
    <row r="53" spans="1:15" ht="12.75">
      <c r="A53" s="2">
        <v>49</v>
      </c>
      <c r="B53" s="6" t="s">
        <v>22</v>
      </c>
      <c r="C53" s="19">
        <v>0</v>
      </c>
      <c r="D53" s="20">
        <v>0</v>
      </c>
      <c r="E53" s="4">
        <v>0</v>
      </c>
      <c r="F53" s="6"/>
      <c r="G53" s="6" t="s">
        <v>55</v>
      </c>
      <c r="H53" s="20">
        <v>22</v>
      </c>
      <c r="I53" s="20">
        <v>3645</v>
      </c>
      <c r="J53" s="4">
        <v>165.6818181818182</v>
      </c>
      <c r="M53" s="6"/>
      <c r="N53" s="6"/>
      <c r="O53" s="6"/>
    </row>
    <row r="54" spans="1:15" ht="12.75">
      <c r="A54" s="2">
        <v>50</v>
      </c>
      <c r="B54" s="6" t="s">
        <v>64</v>
      </c>
      <c r="C54" s="19">
        <v>0</v>
      </c>
      <c r="D54" s="20">
        <v>0</v>
      </c>
      <c r="E54" s="4">
        <v>0</v>
      </c>
      <c r="F54" s="6"/>
      <c r="G54" s="6" t="s">
        <v>63</v>
      </c>
      <c r="H54" s="20">
        <v>17</v>
      </c>
      <c r="I54" s="20">
        <v>2701</v>
      </c>
      <c r="J54" s="4">
        <v>158.88235294117646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61</v>
      </c>
      <c r="H55" s="20">
        <v>6</v>
      </c>
      <c r="I55" s="20">
        <v>947</v>
      </c>
      <c r="J55" s="4">
        <v>157.83333333333334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58</v>
      </c>
      <c r="H56" s="20">
        <v>12</v>
      </c>
      <c r="I56" s="20">
        <v>1879</v>
      </c>
      <c r="J56" s="4">
        <v>156.58333333333334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57</v>
      </c>
      <c r="H57" s="20">
        <v>4</v>
      </c>
      <c r="I57" s="20">
        <v>611</v>
      </c>
      <c r="J57" s="4">
        <v>152.75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59</v>
      </c>
      <c r="H58" s="20">
        <v>1</v>
      </c>
      <c r="I58" s="20">
        <v>118</v>
      </c>
      <c r="J58" s="4">
        <v>118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56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 t="s">
        <v>62</v>
      </c>
      <c r="H60" s="20">
        <v>0</v>
      </c>
      <c r="I60" s="20">
        <v>0</v>
      </c>
      <c r="J60" s="4">
        <v>0</v>
      </c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 t="s">
        <v>65</v>
      </c>
      <c r="H61" s="20">
        <v>0</v>
      </c>
      <c r="I61" s="20">
        <v>0</v>
      </c>
      <c r="J61" s="4">
        <v>0</v>
      </c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C139" s="6"/>
      <c r="D139" s="6"/>
      <c r="E139" s="6"/>
      <c r="F139" s="6"/>
      <c r="G139" s="6"/>
      <c r="H139" s="6"/>
      <c r="I139" s="6"/>
      <c r="M139" s="6"/>
      <c r="O139" s="2"/>
    </row>
    <row r="140" spans="2:15" ht="12.75">
      <c r="B140" s="6"/>
      <c r="C140" s="6"/>
      <c r="D140" s="6"/>
      <c r="E140" s="6"/>
      <c r="F140" s="6"/>
      <c r="G140" s="6"/>
      <c r="H140" s="6"/>
      <c r="I140" s="6"/>
      <c r="M140" s="6"/>
      <c r="O140" s="2"/>
    </row>
    <row r="141" spans="2:15" ht="12.75">
      <c r="B141" s="6"/>
      <c r="C141" s="6"/>
      <c r="D141" s="6"/>
      <c r="E141" s="6"/>
      <c r="F141" s="6"/>
      <c r="G141" s="6"/>
      <c r="H141" s="6"/>
      <c r="I141" s="6"/>
      <c r="M141" s="6"/>
      <c r="O141" s="2"/>
    </row>
    <row r="142" spans="2:15" ht="12.75">
      <c r="B142" s="6"/>
      <c r="C142" s="6"/>
      <c r="D142" s="6"/>
      <c r="E142" s="6"/>
      <c r="F142" s="6"/>
      <c r="G142" s="6"/>
      <c r="H142" s="6"/>
      <c r="I142" s="6"/>
      <c r="M142" s="6"/>
      <c r="O142" s="2"/>
    </row>
    <row r="143" spans="2:15" ht="12.75">
      <c r="B143" s="6"/>
      <c r="C143" s="6"/>
      <c r="D143" s="6"/>
      <c r="E143" s="6"/>
      <c r="F143" s="6"/>
      <c r="G143" s="6"/>
      <c r="H143" s="6"/>
      <c r="I143" s="6"/>
      <c r="M143" s="6"/>
      <c r="O143" s="2"/>
    </row>
    <row r="144" spans="2:15" ht="12.75">
      <c r="B144" s="6"/>
      <c r="C144" s="6"/>
      <c r="D144" s="6"/>
      <c r="E144" s="6"/>
      <c r="F144" s="6"/>
      <c r="G144" s="6"/>
      <c r="H144" s="6"/>
      <c r="I144" s="6"/>
      <c r="M144" s="6"/>
      <c r="O144" s="2"/>
    </row>
    <row r="145" spans="2:15" ht="12.75">
      <c r="B145" s="6"/>
      <c r="C145" s="6"/>
      <c r="D145" s="6"/>
      <c r="E145" s="6"/>
      <c r="F145" s="6"/>
      <c r="G145" s="6"/>
      <c r="H145" s="6"/>
      <c r="I145" s="6"/>
      <c r="M145" s="6"/>
      <c r="O145" s="2"/>
    </row>
    <row r="146" spans="2:15" ht="12.75">
      <c r="B146" s="6"/>
      <c r="C146" s="6"/>
      <c r="D146" s="6"/>
      <c r="E146" s="6"/>
      <c r="F146" s="6"/>
      <c r="G146" s="6"/>
      <c r="H146" s="6"/>
      <c r="I146" s="6"/>
      <c r="M146" s="6"/>
      <c r="O146" s="2"/>
    </row>
    <row r="147" spans="2:15" ht="12.75">
      <c r="B147" s="6"/>
      <c r="C147" s="6"/>
      <c r="D147" s="6"/>
      <c r="E147" s="6"/>
      <c r="F147" s="6"/>
      <c r="G147" s="6"/>
      <c r="H147" s="6"/>
      <c r="I147" s="6"/>
      <c r="M147" s="6"/>
      <c r="O147" s="2"/>
    </row>
    <row r="148" spans="2:15" ht="12.75">
      <c r="B148" s="6"/>
      <c r="C148" s="6"/>
      <c r="D148" s="6"/>
      <c r="E148" s="6"/>
      <c r="F148" s="6"/>
      <c r="G148" s="6"/>
      <c r="H148" s="6"/>
      <c r="I148" s="6"/>
      <c r="M148" s="6"/>
      <c r="O148" s="2"/>
    </row>
    <row r="149" spans="2:15" ht="12.75">
      <c r="B149" s="6"/>
      <c r="C149" s="6"/>
      <c r="D149" s="6"/>
      <c r="E149" s="6"/>
      <c r="F149" s="6"/>
      <c r="G149" s="6"/>
      <c r="H149" s="6"/>
      <c r="I149" s="6"/>
      <c r="M149" s="6"/>
      <c r="O149" s="2"/>
    </row>
    <row r="150" spans="2:15" ht="12.75">
      <c r="B150" s="6"/>
      <c r="C150" s="6"/>
      <c r="D150" s="6"/>
      <c r="E150" s="6"/>
      <c r="F150" s="6"/>
      <c r="G150" s="6"/>
      <c r="H150" s="6"/>
      <c r="I150" s="6"/>
      <c r="M150" s="6"/>
      <c r="O150" s="2"/>
    </row>
    <row r="151" spans="2:15" ht="12.75">
      <c r="B151" s="6"/>
      <c r="C151" s="6"/>
      <c r="D151" s="6"/>
      <c r="E151" s="6"/>
      <c r="F151" s="6"/>
      <c r="G151" s="6"/>
      <c r="H151" s="6"/>
      <c r="I151" s="6"/>
      <c r="M151" s="6"/>
      <c r="O151" s="2"/>
    </row>
    <row r="152" spans="2:15" ht="12.75">
      <c r="B152" s="6"/>
      <c r="C152" s="6"/>
      <c r="D152" s="6"/>
      <c r="E152" s="6"/>
      <c r="F152" s="6"/>
      <c r="G152" s="6"/>
      <c r="H152" s="6"/>
      <c r="I152" s="6"/>
      <c r="M152" s="6"/>
      <c r="O152" s="2"/>
    </row>
    <row r="153" spans="2:15" ht="12.75">
      <c r="B153" s="6"/>
      <c r="C153" s="6"/>
      <c r="D153" s="6"/>
      <c r="E153" s="6"/>
      <c r="F153" s="6"/>
      <c r="G153" s="6"/>
      <c r="H153" s="6"/>
      <c r="I153" s="6"/>
      <c r="M153" s="6"/>
      <c r="O153" s="2"/>
    </row>
    <row r="154" spans="2:15" ht="12.75">
      <c r="B154" s="6"/>
      <c r="C154" s="6"/>
      <c r="D154" s="6"/>
      <c r="E154" s="6"/>
      <c r="F154" s="6"/>
      <c r="G154" s="6"/>
      <c r="H154" s="6"/>
      <c r="I154" s="6"/>
      <c r="M154" s="6"/>
      <c r="O154" s="2"/>
    </row>
    <row r="155" spans="2:15" ht="12.75">
      <c r="B155" s="6"/>
      <c r="C155" s="6"/>
      <c r="D155" s="6"/>
      <c r="E155" s="6"/>
      <c r="F155" s="6"/>
      <c r="G155" s="6"/>
      <c r="H155" s="6"/>
      <c r="I155" s="6"/>
      <c r="M155" s="6"/>
      <c r="O155" s="2"/>
    </row>
    <row r="156" spans="2:15" ht="12.75">
      <c r="B156" s="6"/>
      <c r="C156" s="6"/>
      <c r="D156" s="6"/>
      <c r="E156" s="6"/>
      <c r="F156" s="6"/>
      <c r="G156" s="6"/>
      <c r="H156" s="6"/>
      <c r="I156" s="6"/>
      <c r="M156" s="6"/>
      <c r="O156" s="2"/>
    </row>
    <row r="157" spans="2:15" ht="12.75">
      <c r="B157" s="6"/>
      <c r="C157" s="6"/>
      <c r="D157" s="6"/>
      <c r="E157" s="6"/>
      <c r="F157" s="6"/>
      <c r="G157" s="6"/>
      <c r="H157" s="6"/>
      <c r="I157" s="6"/>
      <c r="M157" s="6"/>
      <c r="O157" s="2"/>
    </row>
    <row r="158" spans="2:15" ht="12.75">
      <c r="B158" s="6"/>
      <c r="C158" s="6"/>
      <c r="D158" s="6"/>
      <c r="E158" s="6"/>
      <c r="F158" s="6"/>
      <c r="G158" s="6"/>
      <c r="H158" s="6"/>
      <c r="I158" s="6"/>
      <c r="M158" s="6"/>
      <c r="O158" s="2"/>
    </row>
    <row r="159" spans="2:15" ht="12.75">
      <c r="B159" s="6"/>
      <c r="C159" s="6"/>
      <c r="D159" s="6"/>
      <c r="E159" s="6"/>
      <c r="F159" s="6"/>
      <c r="G159" s="6"/>
      <c r="H159" s="6"/>
      <c r="I159" s="6"/>
      <c r="M159" s="6"/>
      <c r="O159" s="2"/>
    </row>
    <row r="160" spans="2:15" ht="12.75">
      <c r="B160" s="6"/>
      <c r="C160" s="6"/>
      <c r="D160" s="6"/>
      <c r="E160" s="6"/>
      <c r="F160" s="6"/>
      <c r="G160" s="6"/>
      <c r="H160" s="6"/>
      <c r="I160" s="6"/>
      <c r="M160" s="6"/>
      <c r="O160" s="2"/>
    </row>
    <row r="161" spans="2:15" ht="12.75">
      <c r="B161" s="6"/>
      <c r="C161" s="6"/>
      <c r="D161" s="6"/>
      <c r="E161" s="6"/>
      <c r="F161" s="6"/>
      <c r="G161" s="6"/>
      <c r="H161" s="6"/>
      <c r="I161" s="6"/>
      <c r="M161" s="6"/>
      <c r="O161" s="2"/>
    </row>
    <row r="162" spans="2:15" ht="12.75">
      <c r="B162" s="6"/>
      <c r="C162" s="6"/>
      <c r="D162" s="6"/>
      <c r="E162" s="6"/>
      <c r="F162" s="6"/>
      <c r="G162" s="6"/>
      <c r="H162" s="6"/>
      <c r="I162" s="6"/>
      <c r="M162" s="6"/>
      <c r="O162" s="2"/>
    </row>
    <row r="163" spans="2:15" ht="12.75">
      <c r="B163" s="6"/>
      <c r="C163" s="6"/>
      <c r="D163" s="6"/>
      <c r="E163" s="6"/>
      <c r="F163" s="6"/>
      <c r="G163" s="6"/>
      <c r="H163" s="6"/>
      <c r="I163" s="6"/>
      <c r="M163" s="6"/>
      <c r="O163" s="2"/>
    </row>
    <row r="164" spans="2:15" ht="12.75">
      <c r="B164" s="6"/>
      <c r="C164" s="6"/>
      <c r="D164" s="6"/>
      <c r="E164" s="6"/>
      <c r="F164" s="6"/>
      <c r="G164" s="6"/>
      <c r="H164" s="6"/>
      <c r="I164" s="6"/>
      <c r="M164" s="6"/>
      <c r="O164" s="2"/>
    </row>
    <row r="165" spans="2:15" ht="12.75">
      <c r="B165" s="6"/>
      <c r="C165" s="6"/>
      <c r="D165" s="6"/>
      <c r="E165" s="6"/>
      <c r="F165" s="6"/>
      <c r="G165" s="6"/>
      <c r="H165" s="6"/>
      <c r="I165" s="6"/>
      <c r="M165" s="6"/>
      <c r="O165" s="2"/>
    </row>
    <row r="166" spans="2:15" ht="12.75">
      <c r="B166" s="6"/>
      <c r="C166" s="6"/>
      <c r="D166" s="6"/>
      <c r="E166" s="6"/>
      <c r="F166" s="6"/>
      <c r="G166" s="6"/>
      <c r="H166" s="6"/>
      <c r="I166" s="6"/>
      <c r="M166" s="6"/>
      <c r="O166" s="2"/>
    </row>
    <row r="167" spans="2:15" ht="12.75">
      <c r="B167" s="6"/>
      <c r="C167" s="6"/>
      <c r="D167" s="6"/>
      <c r="E167" s="6"/>
      <c r="F167" s="6"/>
      <c r="G167" s="6"/>
      <c r="H167" s="6"/>
      <c r="I167" s="6"/>
      <c r="M167" s="6"/>
      <c r="O167" s="2"/>
    </row>
    <row r="168" spans="2:15" ht="12.75">
      <c r="B168" s="6"/>
      <c r="C168" s="6"/>
      <c r="D168" s="6"/>
      <c r="E168" s="6"/>
      <c r="F168" s="6"/>
      <c r="G168" s="6"/>
      <c r="H168" s="6"/>
      <c r="I168" s="6"/>
      <c r="M168" s="6"/>
      <c r="O168" s="2"/>
    </row>
    <row r="169" spans="2:15" ht="12.75">
      <c r="B169" s="6"/>
      <c r="C169" s="6"/>
      <c r="D169" s="6"/>
      <c r="E169" s="6"/>
      <c r="F169" s="6"/>
      <c r="G169" s="6"/>
      <c r="H169" s="6"/>
      <c r="I169" s="6"/>
      <c r="M169" s="6"/>
      <c r="O169" s="2"/>
    </row>
    <row r="170" spans="2:15" ht="12.75">
      <c r="B170" s="6"/>
      <c r="C170" s="6"/>
      <c r="D170" s="6"/>
      <c r="E170" s="6"/>
      <c r="F170" s="6"/>
      <c r="G170" s="6"/>
      <c r="H170" s="6"/>
      <c r="I170" s="6"/>
      <c r="M170" s="6"/>
      <c r="O170" s="2"/>
    </row>
    <row r="171" spans="2:15" ht="12.75">
      <c r="B171" s="6"/>
      <c r="C171" s="6"/>
      <c r="D171" s="6"/>
      <c r="E171" s="6"/>
      <c r="F171" s="6"/>
      <c r="G171" s="6"/>
      <c r="H171" s="6"/>
      <c r="I171" s="6"/>
      <c r="M171" s="6"/>
      <c r="O171" s="2"/>
    </row>
    <row r="172" spans="2:15" ht="12.75">
      <c r="B172" s="6"/>
      <c r="C172" s="6"/>
      <c r="D172" s="6"/>
      <c r="E172" s="6"/>
      <c r="F172" s="6"/>
      <c r="G172" s="6"/>
      <c r="H172" s="6"/>
      <c r="I172" s="6"/>
      <c r="M172" s="6"/>
      <c r="O172" s="2"/>
    </row>
    <row r="173" spans="2:15" ht="12.75">
      <c r="B173" s="6"/>
      <c r="C173" s="6"/>
      <c r="D173" s="6"/>
      <c r="E173" s="6"/>
      <c r="F173" s="6"/>
      <c r="G173" s="6"/>
      <c r="H173" s="6"/>
      <c r="I173" s="6"/>
      <c r="M173" s="6"/>
      <c r="O173" s="2"/>
    </row>
    <row r="174" spans="2:15" ht="12.75">
      <c r="B174" s="6"/>
      <c r="C174" s="6"/>
      <c r="D174" s="6"/>
      <c r="E174" s="6"/>
      <c r="F174" s="6"/>
      <c r="G174" s="6"/>
      <c r="H174" s="6"/>
      <c r="I174" s="6"/>
      <c r="M174" s="6"/>
      <c r="O174" s="2"/>
    </row>
    <row r="175" spans="2:15" ht="12.75">
      <c r="B175" s="6"/>
      <c r="C175" s="6"/>
      <c r="D175" s="6"/>
      <c r="E175" s="6"/>
      <c r="F175" s="6"/>
      <c r="G175" s="6"/>
      <c r="H175" s="6"/>
      <c r="I175" s="6"/>
      <c r="M175" s="6"/>
      <c r="O175" s="2"/>
    </row>
    <row r="176" spans="2:15" ht="12.75">
      <c r="B176" s="6"/>
      <c r="C176" s="6"/>
      <c r="D176" s="6"/>
      <c r="E176" s="6"/>
      <c r="F176" s="6"/>
      <c r="G176" s="6"/>
      <c r="H176" s="6"/>
      <c r="I176" s="6"/>
      <c r="M176" s="6"/>
      <c r="O176" s="2"/>
    </row>
    <row r="177" spans="2:15" ht="12.75">
      <c r="B177" s="6"/>
      <c r="C177" s="6"/>
      <c r="D177" s="6"/>
      <c r="E177" s="6"/>
      <c r="F177" s="6"/>
      <c r="G177" s="6"/>
      <c r="H177" s="6"/>
      <c r="I177" s="6"/>
      <c r="M177" s="6"/>
      <c r="O177" s="2"/>
    </row>
    <row r="178" spans="2:15" ht="12.75">
      <c r="B178" s="6"/>
      <c r="C178" s="6"/>
      <c r="D178" s="6"/>
      <c r="E178" s="6"/>
      <c r="F178" s="6"/>
      <c r="G178" s="6"/>
      <c r="H178" s="6"/>
      <c r="I178" s="6"/>
      <c r="M178" s="6"/>
      <c r="O178" s="2"/>
    </row>
    <row r="179" spans="2:15" ht="12.75">
      <c r="B179" s="6"/>
      <c r="C179" s="6"/>
      <c r="D179" s="6"/>
      <c r="E179" s="6"/>
      <c r="F179" s="6"/>
      <c r="G179" s="6"/>
      <c r="H179" s="6"/>
      <c r="I179" s="6"/>
      <c r="M179" s="6"/>
      <c r="O179" s="2"/>
    </row>
    <row r="180" spans="2:15" ht="12.75">
      <c r="B180" s="6"/>
      <c r="C180" s="6"/>
      <c r="D180" s="6"/>
      <c r="E180" s="6"/>
      <c r="F180" s="6"/>
      <c r="G180" s="6"/>
      <c r="H180" s="6"/>
      <c r="I180" s="6"/>
      <c r="M180" s="6"/>
      <c r="O180" s="2"/>
    </row>
    <row r="181" spans="2:15" ht="12.75">
      <c r="B181" s="6"/>
      <c r="C181" s="6"/>
      <c r="D181" s="6"/>
      <c r="E181" s="6"/>
      <c r="F181" s="6"/>
      <c r="G181" s="6"/>
      <c r="H181" s="6"/>
      <c r="I181" s="6"/>
      <c r="M181" s="6"/>
      <c r="O181" s="2"/>
    </row>
    <row r="182" spans="2:15" ht="12.75">
      <c r="B182" s="6"/>
      <c r="C182" s="6"/>
      <c r="D182" s="6"/>
      <c r="E182" s="6"/>
      <c r="F182" s="6"/>
      <c r="G182" s="6"/>
      <c r="H182" s="6"/>
      <c r="I182" s="6"/>
      <c r="M182" s="6"/>
      <c r="O182" s="2"/>
    </row>
    <row r="183" spans="2:15" ht="12.75">
      <c r="B183" s="6"/>
      <c r="C183" s="6"/>
      <c r="D183" s="6"/>
      <c r="E183" s="6"/>
      <c r="F183" s="6"/>
      <c r="G183" s="6"/>
      <c r="H183" s="6"/>
      <c r="I183" s="6"/>
      <c r="M183" s="6"/>
      <c r="O183" s="2"/>
    </row>
    <row r="184" spans="2:15" ht="12.75">
      <c r="B184" s="6"/>
      <c r="C184" s="6"/>
      <c r="D184" s="6"/>
      <c r="E184" s="6"/>
      <c r="F184" s="6"/>
      <c r="G184" s="6"/>
      <c r="H184" s="6"/>
      <c r="I184" s="6"/>
      <c r="M184" s="6"/>
      <c r="O184" s="2"/>
    </row>
    <row r="185" spans="2:15" ht="12.75">
      <c r="B185" s="6"/>
      <c r="C185" s="6"/>
      <c r="D185" s="6"/>
      <c r="E185" s="6"/>
      <c r="F185" s="6"/>
      <c r="G185" s="6"/>
      <c r="H185" s="6"/>
      <c r="I185" s="6"/>
      <c r="M185" s="6"/>
      <c r="O185" s="2"/>
    </row>
    <row r="186" spans="2:15" ht="12.75">
      <c r="B186" s="6"/>
      <c r="C186" s="6"/>
      <c r="D186" s="6"/>
      <c r="E186" s="6"/>
      <c r="F186" s="6"/>
      <c r="G186" s="6"/>
      <c r="H186" s="6"/>
      <c r="I186" s="6"/>
      <c r="M186" s="6"/>
      <c r="O186" s="2"/>
    </row>
    <row r="187" spans="2:15" ht="12.75">
      <c r="B187" s="6"/>
      <c r="C187" s="6"/>
      <c r="D187" s="6"/>
      <c r="E187" s="6"/>
      <c r="F187" s="6"/>
      <c r="G187" s="6"/>
      <c r="H187" s="6"/>
      <c r="I187" s="6"/>
      <c r="M187" s="6"/>
      <c r="O187" s="2"/>
    </row>
    <row r="188" spans="2:15" ht="12.75">
      <c r="B188" s="6"/>
      <c r="C188" s="6"/>
      <c r="D188" s="6"/>
      <c r="E188" s="6"/>
      <c r="F188" s="6"/>
      <c r="G188" s="6"/>
      <c r="H188" s="6"/>
      <c r="I188" s="6"/>
      <c r="M188" s="6"/>
      <c r="O188" s="2"/>
    </row>
    <row r="189" spans="2:15" ht="12.75">
      <c r="B189" s="6"/>
      <c r="C189" s="6"/>
      <c r="D189" s="6"/>
      <c r="E189" s="6"/>
      <c r="F189" s="6"/>
      <c r="G189" s="6"/>
      <c r="H189" s="6"/>
      <c r="I189" s="6"/>
      <c r="M189" s="6"/>
      <c r="O189" s="2"/>
    </row>
    <row r="190" spans="2:15" ht="12.75">
      <c r="B190" s="6"/>
      <c r="C190" s="6"/>
      <c r="D190" s="6"/>
      <c r="E190" s="6"/>
      <c r="F190" s="6"/>
      <c r="G190" s="6"/>
      <c r="H190" s="6"/>
      <c r="I190" s="6"/>
      <c r="M190" s="6"/>
      <c r="O190" s="2"/>
    </row>
    <row r="191" spans="2:15" ht="12.75">
      <c r="B191" s="6"/>
      <c r="C191" s="6"/>
      <c r="D191" s="6"/>
      <c r="E191" s="6"/>
      <c r="F191" s="6"/>
      <c r="G191" s="6"/>
      <c r="H191" s="6"/>
      <c r="I191" s="6"/>
      <c r="M191" s="6"/>
      <c r="O191" s="2"/>
    </row>
    <row r="192" spans="2:15" ht="12.75">
      <c r="B192" s="6"/>
      <c r="C192" s="6"/>
      <c r="D192" s="6"/>
      <c r="E192" s="6"/>
      <c r="F192" s="6"/>
      <c r="G192" s="6"/>
      <c r="H192" s="6"/>
      <c r="I192" s="6"/>
      <c r="M192" s="6"/>
      <c r="O192" s="2"/>
    </row>
    <row r="193" spans="2:15" ht="12.75">
      <c r="B193" s="6"/>
      <c r="C193" s="6"/>
      <c r="D193" s="6"/>
      <c r="E193" s="6"/>
      <c r="F193" s="6"/>
      <c r="G193" s="6"/>
      <c r="H193" s="6"/>
      <c r="I193" s="6"/>
      <c r="M193" s="6"/>
      <c r="O193" s="2"/>
    </row>
    <row r="194" spans="2:15" ht="12.75">
      <c r="B194" s="6"/>
      <c r="C194" s="6"/>
      <c r="D194" s="6"/>
      <c r="E194" s="6"/>
      <c r="F194" s="6"/>
      <c r="G194" s="6"/>
      <c r="H194" s="6"/>
      <c r="I194" s="6"/>
      <c r="M194" s="6"/>
      <c r="O194" s="2"/>
    </row>
    <row r="195" spans="2:15" ht="12.75">
      <c r="B195" s="6"/>
      <c r="C195" s="6"/>
      <c r="D195" s="6"/>
      <c r="E195" s="6"/>
      <c r="F195" s="6"/>
      <c r="G195" s="6"/>
      <c r="H195" s="6"/>
      <c r="I195" s="6"/>
      <c r="M195" s="6"/>
      <c r="O195" s="2"/>
    </row>
    <row r="196" spans="2:15" ht="12.75">
      <c r="B196" s="6"/>
      <c r="C196" s="6"/>
      <c r="D196" s="6"/>
      <c r="E196" s="6"/>
      <c r="F196" s="6"/>
      <c r="G196" s="6"/>
      <c r="H196" s="6"/>
      <c r="I196" s="6"/>
      <c r="M196" s="6"/>
      <c r="O196" s="2"/>
    </row>
    <row r="197" spans="2:15" ht="12.75">
      <c r="B197" s="6"/>
      <c r="C197" s="6"/>
      <c r="D197" s="6"/>
      <c r="E197" s="6"/>
      <c r="F197" s="6"/>
      <c r="G197" s="6"/>
      <c r="H197" s="6"/>
      <c r="I197" s="6"/>
      <c r="M197" s="6"/>
      <c r="O197" s="2"/>
    </row>
    <row r="198" spans="2:15" ht="12.75">
      <c r="B198" s="6"/>
      <c r="C198" s="6"/>
      <c r="D198" s="6"/>
      <c r="E198" s="6"/>
      <c r="F198" s="6"/>
      <c r="G198" s="6"/>
      <c r="H198" s="6"/>
      <c r="I198" s="6"/>
      <c r="M198" s="6"/>
      <c r="O198" s="2"/>
    </row>
    <row r="199" spans="2:15" ht="12.75">
      <c r="B199" s="6"/>
      <c r="C199" s="6"/>
      <c r="D199" s="6"/>
      <c r="E199" s="6"/>
      <c r="F199" s="6"/>
      <c r="G199" s="6"/>
      <c r="H199" s="6"/>
      <c r="I199" s="6"/>
      <c r="M199" s="6"/>
      <c r="O199" s="2"/>
    </row>
    <row r="200" spans="2:15" ht="12.75">
      <c r="B200" s="6"/>
      <c r="C200" s="6"/>
      <c r="D200" s="6"/>
      <c r="E200" s="6"/>
      <c r="F200" s="6"/>
      <c r="G200" s="6"/>
      <c r="H200" s="6"/>
      <c r="I200" s="6"/>
      <c r="M200" s="6"/>
      <c r="O200" s="2"/>
    </row>
    <row r="201" spans="2:15" ht="12.75">
      <c r="B201" s="6"/>
      <c r="C201" s="6"/>
      <c r="D201" s="6"/>
      <c r="E201" s="6"/>
      <c r="F201" s="6"/>
      <c r="G201" s="6"/>
      <c r="H201" s="6"/>
      <c r="I201" s="6"/>
      <c r="M201" s="6"/>
      <c r="O201" s="2"/>
    </row>
    <row r="202" spans="2:15" ht="12.75">
      <c r="B202" s="6"/>
      <c r="C202" s="6"/>
      <c r="D202" s="6"/>
      <c r="E202" s="6"/>
      <c r="F202" s="6"/>
      <c r="G202" s="6"/>
      <c r="H202" s="6"/>
      <c r="I202" s="6"/>
      <c r="M202" s="6"/>
      <c r="O202" s="2"/>
    </row>
    <row r="203" spans="2:15" ht="12.75">
      <c r="B203" s="6"/>
      <c r="C203" s="6"/>
      <c r="D203" s="6"/>
      <c r="E203" s="6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4"/>
  <tableParts>
    <tablePart r:id="rId2"/>
    <tablePart r:id="rId3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2012-02-26T16:14:46Z</dcterms:created>
  <dcterms:modified xsi:type="dcterms:W3CDTF">2012-02-26T16:21:58Z</dcterms:modified>
  <cp:category/>
  <cp:version/>
  <cp:contentType/>
  <cp:contentStatus/>
</cp:coreProperties>
</file>